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ko\Desktop\OS2022\2. Beruf\2.3 Manager United\Saison 2025_2026\Specials\Martkwertprognose\01. Bayern München\"/>
    </mc:Choice>
  </mc:AlternateContent>
  <xr:revisionPtr revIDLastSave="0" documentId="13_ncr:1_{51AA7476-C0BC-4CD2-BC3B-F9C128CBD56B}" xr6:coauthVersionLast="36" xr6:coauthVersionMax="36" xr10:uidLastSave="{00000000-0000-0000-0000-000000000000}"/>
  <bookViews>
    <workbookView xWindow="0" yWindow="0" windowWidth="19460" windowHeight="12770" xr2:uid="{00000000-000D-0000-FFFF-FFFF00000000}"/>
  </bookViews>
  <sheets>
    <sheet name="FCB" sheetId="18" r:id="rId1"/>
    <sheet name="B04" sheetId="1" r:id="rId2"/>
    <sheet name="SGE" sheetId="2" r:id="rId3"/>
    <sheet name="BVB" sheetId="3" r:id="rId4"/>
    <sheet name="SCF" sheetId="4" r:id="rId5"/>
    <sheet name="M05" sheetId="5" r:id="rId6"/>
    <sheet name="RBL" sheetId="6" r:id="rId7"/>
    <sheet name="SVW" sheetId="7" r:id="rId8"/>
    <sheet name="VFB" sheetId="8" r:id="rId9"/>
    <sheet name="BMG" sheetId="9" r:id="rId10"/>
    <sheet name="WOB" sheetId="10" r:id="rId11"/>
    <sheet name="FCA" sheetId="11" r:id="rId12"/>
    <sheet name="FCU" sheetId="12" r:id="rId13"/>
    <sheet name="STP" sheetId="13" r:id="rId14"/>
    <sheet name="TSG" sheetId="14" r:id="rId15"/>
    <sheet name="HDH" sheetId="15" r:id="rId16"/>
    <sheet name="KOE" sheetId="16" r:id="rId17"/>
    <sheet name="HSV" sheetId="17" r:id="rId18"/>
  </sheets>
  <calcPr calcId="191029"/>
</workbook>
</file>

<file path=xl/calcChain.xml><?xml version="1.0" encoding="utf-8"?>
<calcChain xmlns="http://schemas.openxmlformats.org/spreadsheetml/2006/main">
  <c r="E32" i="18" l="1"/>
  <c r="F31" i="18"/>
  <c r="F4" i="18"/>
  <c r="F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30" i="18"/>
  <c r="F2" i="18"/>
  <c r="F3" i="18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E28" i="1"/>
  <c r="F2" i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E36" i="2"/>
  <c r="F2" i="2"/>
  <c r="E34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2" i="3"/>
  <c r="D34" i="3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2" i="4"/>
  <c r="D34" i="4"/>
  <c r="F30" i="6"/>
  <c r="D32" i="16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2" i="5"/>
  <c r="E34" i="5"/>
  <c r="D34" i="5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1" i="6"/>
  <c r="F32" i="6"/>
  <c r="F33" i="6"/>
  <c r="F34" i="6"/>
  <c r="F35" i="6"/>
  <c r="F36" i="6"/>
  <c r="F37" i="6"/>
  <c r="F38" i="6"/>
  <c r="F39" i="6"/>
  <c r="F2" i="6"/>
  <c r="E41" i="6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2" i="7"/>
  <c r="E34" i="7"/>
  <c r="D34" i="7"/>
  <c r="F3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2" i="8"/>
  <c r="E34" i="8"/>
  <c r="D34" i="8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9" i="9"/>
  <c r="F30" i="9"/>
  <c r="F31" i="9"/>
  <c r="F32" i="9"/>
  <c r="F33" i="9"/>
  <c r="F2" i="9"/>
  <c r="F3" i="9"/>
  <c r="E34" i="9"/>
  <c r="D34" i="9"/>
  <c r="F34" i="9" s="1"/>
  <c r="F3" i="10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2" i="10"/>
  <c r="E34" i="10"/>
  <c r="D34" i="10"/>
  <c r="F3" i="11"/>
  <c r="F4" i="11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2" i="11"/>
  <c r="E34" i="11"/>
  <c r="D34" i="11"/>
  <c r="F3" i="12"/>
  <c r="F4" i="12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2" i="12"/>
  <c r="E34" i="12"/>
  <c r="D34" i="12"/>
  <c r="F3" i="13"/>
  <c r="F4" i="13"/>
  <c r="F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2" i="13"/>
  <c r="E34" i="13"/>
  <c r="D34" i="13"/>
  <c r="F34" i="13" s="1"/>
  <c r="F2" i="14"/>
  <c r="F3" i="14"/>
  <c r="F4" i="14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1" i="14"/>
  <c r="E38" i="14"/>
  <c r="F1" i="16"/>
  <c r="J1" i="16"/>
  <c r="F2" i="16"/>
  <c r="J2" i="16"/>
  <c r="F3" i="16"/>
  <c r="J3" i="16"/>
  <c r="F4" i="16"/>
  <c r="J4" i="16"/>
  <c r="F5" i="16"/>
  <c r="J5" i="16"/>
  <c r="F6" i="16"/>
  <c r="J6" i="16"/>
  <c r="F7" i="16"/>
  <c r="J7" i="16"/>
  <c r="F8" i="16"/>
  <c r="J8" i="16"/>
  <c r="F9" i="16"/>
  <c r="J9" i="16"/>
  <c r="F10" i="16"/>
  <c r="J10" i="16"/>
  <c r="F11" i="16"/>
  <c r="J11" i="16"/>
  <c r="F12" i="16"/>
  <c r="J12" i="16"/>
  <c r="F13" i="16"/>
  <c r="J13" i="16"/>
  <c r="F14" i="16"/>
  <c r="J14" i="16"/>
  <c r="F15" i="16"/>
  <c r="J15" i="16"/>
  <c r="F16" i="16"/>
  <c r="J16" i="16"/>
  <c r="F17" i="16"/>
  <c r="J17" i="16"/>
  <c r="F18" i="16"/>
  <c r="J18" i="16"/>
  <c r="F19" i="16"/>
  <c r="J19" i="16"/>
  <c r="F20" i="16"/>
  <c r="J20" i="16"/>
  <c r="F21" i="16"/>
  <c r="J21" i="16"/>
  <c r="F22" i="16"/>
  <c r="J22" i="16"/>
  <c r="F23" i="16"/>
  <c r="J23" i="16"/>
  <c r="F24" i="16"/>
  <c r="J24" i="16"/>
  <c r="F25" i="16"/>
  <c r="J25" i="16"/>
  <c r="F26" i="16"/>
  <c r="J26" i="16"/>
  <c r="F27" i="16"/>
  <c r="J27" i="16"/>
  <c r="F28" i="16"/>
  <c r="J28" i="16"/>
  <c r="F29" i="16"/>
  <c r="J29" i="16"/>
  <c r="F30" i="16"/>
  <c r="J30" i="16"/>
  <c r="F3" i="15"/>
  <c r="F4" i="15"/>
  <c r="F5" i="15"/>
  <c r="F6" i="15"/>
  <c r="F7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" i="15"/>
  <c r="E34" i="15"/>
  <c r="D34" i="15"/>
  <c r="E32" i="16"/>
  <c r="D36" i="17"/>
  <c r="F2" i="17"/>
  <c r="E36" i="17"/>
  <c r="F3" i="17"/>
  <c r="F4" i="17"/>
  <c r="F5" i="17"/>
  <c r="F6" i="17"/>
  <c r="F7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2" i="18" l="1"/>
  <c r="F28" i="1"/>
  <c r="F34" i="3"/>
  <c r="F34" i="4"/>
  <c r="F34" i="5"/>
  <c r="F41" i="6"/>
  <c r="F34" i="7"/>
  <c r="F34" i="8"/>
  <c r="F34" i="10"/>
  <c r="F34" i="11"/>
  <c r="F34" i="12"/>
  <c r="F38" i="14"/>
  <c r="F34" i="15"/>
  <c r="F32" i="16"/>
  <c r="J13" i="2"/>
  <c r="J31" i="18" l="1"/>
  <c r="J28" i="18"/>
  <c r="J21" i="18"/>
  <c r="J22" i="18"/>
  <c r="J23" i="18"/>
  <c r="J24" i="18"/>
  <c r="J25" i="18"/>
  <c r="J26" i="18"/>
  <c r="J27" i="18"/>
  <c r="J12" i="18"/>
  <c r="J13" i="18"/>
  <c r="J14" i="18"/>
  <c r="J15" i="18"/>
  <c r="J16" i="18"/>
  <c r="J17" i="18"/>
  <c r="J18" i="18"/>
  <c r="J19" i="18"/>
  <c r="J20" i="18"/>
  <c r="J3" i="18"/>
  <c r="J4" i="18"/>
  <c r="J5" i="18"/>
  <c r="J6" i="18"/>
  <c r="J7" i="18"/>
  <c r="J8" i="18"/>
  <c r="J9" i="18"/>
  <c r="J10" i="18"/>
  <c r="J11" i="18"/>
  <c r="J2" i="18"/>
  <c r="J25" i="1"/>
  <c r="J26" i="1"/>
  <c r="J26" i="17"/>
  <c r="K28" i="15"/>
  <c r="J28" i="15"/>
  <c r="K27" i="15"/>
  <c r="J27" i="15"/>
  <c r="K26" i="15"/>
  <c r="J26" i="15"/>
  <c r="K25" i="15"/>
  <c r="J25" i="15"/>
  <c r="K24" i="15"/>
  <c r="J24" i="15"/>
  <c r="K23" i="15"/>
  <c r="J23" i="15"/>
  <c r="K22" i="15"/>
  <c r="J22" i="15"/>
  <c r="K21" i="15"/>
  <c r="J21" i="15"/>
  <c r="K20" i="15"/>
  <c r="J20" i="15"/>
  <c r="K19" i="15"/>
  <c r="J19" i="15"/>
  <c r="K18" i="15"/>
  <c r="J18" i="15"/>
  <c r="K17" i="15"/>
  <c r="J17" i="15"/>
  <c r="K16" i="15"/>
  <c r="J16" i="15"/>
  <c r="K15" i="15"/>
  <c r="J15" i="15"/>
  <c r="K14" i="15"/>
  <c r="J14" i="15"/>
  <c r="K13" i="15"/>
  <c r="J13" i="15"/>
  <c r="K12" i="15"/>
  <c r="J12" i="15"/>
  <c r="K11" i="15"/>
  <c r="J11" i="15"/>
  <c r="K10" i="15"/>
  <c r="J10" i="15"/>
  <c r="K9" i="15"/>
  <c r="J9" i="15"/>
  <c r="K8" i="15"/>
  <c r="J8" i="15"/>
  <c r="K7" i="15"/>
  <c r="J7" i="15"/>
  <c r="K6" i="15"/>
  <c r="J6" i="15"/>
  <c r="K5" i="15"/>
  <c r="J5" i="15"/>
  <c r="K4" i="15"/>
  <c r="J4" i="15"/>
  <c r="K3" i="15"/>
  <c r="J3" i="15"/>
  <c r="K2" i="15"/>
  <c r="J2" i="15"/>
  <c r="K29" i="13"/>
  <c r="J29" i="13"/>
  <c r="K28" i="13"/>
  <c r="J28" i="13"/>
  <c r="K27" i="13"/>
  <c r="J27" i="13"/>
  <c r="K26" i="13"/>
  <c r="J26" i="13"/>
  <c r="K25" i="13"/>
  <c r="J25" i="13"/>
  <c r="K24" i="13"/>
  <c r="J24" i="13"/>
  <c r="K23" i="13"/>
  <c r="J23" i="13"/>
  <c r="K22" i="13"/>
  <c r="J22" i="13"/>
  <c r="K21" i="13"/>
  <c r="J21" i="13"/>
  <c r="K20" i="13"/>
  <c r="J20" i="13"/>
  <c r="K19" i="13"/>
  <c r="J19" i="13"/>
  <c r="K18" i="13"/>
  <c r="J18" i="13"/>
  <c r="K17" i="13"/>
  <c r="J17" i="13"/>
  <c r="K16" i="13"/>
  <c r="J16" i="13"/>
  <c r="K15" i="13"/>
  <c r="J15" i="13"/>
  <c r="K14" i="13"/>
  <c r="J14" i="13"/>
  <c r="K13" i="13"/>
  <c r="J13" i="13"/>
  <c r="K12" i="13"/>
  <c r="J12" i="13"/>
  <c r="K11" i="13"/>
  <c r="J11" i="13"/>
  <c r="K10" i="13"/>
  <c r="J10" i="13"/>
  <c r="K9" i="13"/>
  <c r="J9" i="13"/>
  <c r="K8" i="13"/>
  <c r="J8" i="13"/>
  <c r="K7" i="13"/>
  <c r="J7" i="13"/>
  <c r="K6" i="13"/>
  <c r="J6" i="13"/>
  <c r="K5" i="13"/>
  <c r="J5" i="13"/>
  <c r="K4" i="13"/>
  <c r="J4" i="13"/>
  <c r="K3" i="13"/>
  <c r="J3" i="13"/>
  <c r="K2" i="13"/>
  <c r="J2" i="13"/>
  <c r="K29" i="12"/>
  <c r="J29" i="12"/>
  <c r="K28" i="12"/>
  <c r="J28" i="12"/>
  <c r="K27" i="12"/>
  <c r="J27" i="12"/>
  <c r="K26" i="12"/>
  <c r="J26" i="12"/>
  <c r="K25" i="12"/>
  <c r="J25" i="12"/>
  <c r="K24" i="12"/>
  <c r="J24" i="12"/>
  <c r="K23" i="12"/>
  <c r="J23" i="12"/>
  <c r="K22" i="12"/>
  <c r="J22" i="12"/>
  <c r="K21" i="12"/>
  <c r="J21" i="12"/>
  <c r="K20" i="12"/>
  <c r="J20" i="12"/>
  <c r="K19" i="12"/>
  <c r="J19" i="12"/>
  <c r="K18" i="12"/>
  <c r="J18" i="12"/>
  <c r="K17" i="12"/>
  <c r="J17" i="12"/>
  <c r="K16" i="12"/>
  <c r="J16" i="12"/>
  <c r="K15" i="12"/>
  <c r="J15" i="12"/>
  <c r="K14" i="12"/>
  <c r="J14" i="12"/>
  <c r="K13" i="12"/>
  <c r="J13" i="12"/>
  <c r="K12" i="12"/>
  <c r="J12" i="12"/>
  <c r="K11" i="12"/>
  <c r="J11" i="12"/>
  <c r="K10" i="12"/>
  <c r="J10" i="12"/>
  <c r="K9" i="12"/>
  <c r="J9" i="12"/>
  <c r="K8" i="12"/>
  <c r="J8" i="12"/>
  <c r="K7" i="12"/>
  <c r="J7" i="12"/>
  <c r="K6" i="12"/>
  <c r="J6" i="12"/>
  <c r="K5" i="12"/>
  <c r="J5" i="12"/>
  <c r="K4" i="12"/>
  <c r="J4" i="12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K9" i="11"/>
  <c r="J9" i="11"/>
  <c r="K8" i="11"/>
  <c r="J8" i="11"/>
  <c r="K7" i="11"/>
  <c r="J7" i="11"/>
  <c r="K6" i="11"/>
  <c r="J6" i="11"/>
  <c r="K5" i="11"/>
  <c r="J5" i="11"/>
  <c r="K4" i="11"/>
  <c r="J4" i="11"/>
  <c r="K3" i="11"/>
  <c r="J3" i="11"/>
  <c r="K2" i="11"/>
  <c r="J2" i="11"/>
  <c r="J29" i="10"/>
  <c r="J28" i="10"/>
  <c r="J27" i="10"/>
  <c r="J25" i="10"/>
  <c r="J24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" i="10"/>
  <c r="J2" i="10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5" i="9"/>
  <c r="J4" i="9"/>
  <c r="J3" i="9"/>
  <c r="J2" i="9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3" i="6"/>
  <c r="J2" i="6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3" i="5"/>
  <c r="J2" i="5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J2" i="3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2" i="2"/>
  <c r="J11" i="2"/>
  <c r="J10" i="2"/>
  <c r="J9" i="2"/>
  <c r="J8" i="2"/>
  <c r="J7" i="2"/>
  <c r="J6" i="2"/>
  <c r="J5" i="2"/>
  <c r="J4" i="2"/>
  <c r="J3" i="2"/>
  <c r="J2" i="2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5" i="17"/>
  <c r="J34" i="17"/>
  <c r="J33" i="17"/>
  <c r="J31" i="17"/>
  <c r="J30" i="17"/>
  <c r="J29" i="17"/>
  <c r="J28" i="17"/>
  <c r="J27" i="17"/>
  <c r="J25" i="17"/>
  <c r="J24" i="17"/>
  <c r="J23" i="17"/>
  <c r="J22" i="17"/>
  <c r="J21" i="17"/>
  <c r="J20" i="17"/>
  <c r="J19" i="17"/>
  <c r="J18" i="17"/>
  <c r="J17" i="17"/>
  <c r="J16" i="17"/>
  <c r="J15" i="17"/>
  <c r="J14" i="17"/>
  <c r="J13" i="17"/>
  <c r="J12" i="17"/>
  <c r="J11" i="17"/>
  <c r="J10" i="17"/>
  <c r="J9" i="17"/>
  <c r="J8" i="17"/>
  <c r="J7" i="17"/>
  <c r="J6" i="17"/>
  <c r="J5" i="17"/>
  <c r="J4" i="17"/>
  <c r="J3" i="17"/>
  <c r="J2" i="17"/>
  <c r="J34" i="16"/>
  <c r="J33" i="16"/>
  <c r="J32" i="16"/>
  <c r="J31" i="16"/>
  <c r="K38" i="14"/>
  <c r="J38" i="14"/>
  <c r="K37" i="14"/>
  <c r="J37" i="14"/>
  <c r="K36" i="14"/>
  <c r="J36" i="14"/>
  <c r="K35" i="14"/>
  <c r="J35" i="14"/>
  <c r="K34" i="14"/>
  <c r="J34" i="14"/>
  <c r="K33" i="14"/>
  <c r="J33" i="14"/>
  <c r="K32" i="14"/>
  <c r="J32" i="14"/>
  <c r="K31" i="14"/>
  <c r="J31" i="14"/>
  <c r="K30" i="14"/>
  <c r="J30" i="14"/>
  <c r="K29" i="14"/>
  <c r="J29" i="14"/>
  <c r="K28" i="14"/>
  <c r="J28" i="14"/>
  <c r="K27" i="14"/>
  <c r="J27" i="14"/>
  <c r="K26" i="14"/>
  <c r="J26" i="14"/>
  <c r="K25" i="14"/>
  <c r="J25" i="14"/>
  <c r="K24" i="14"/>
  <c r="J24" i="14"/>
  <c r="K23" i="14"/>
  <c r="J23" i="14"/>
  <c r="K22" i="14"/>
  <c r="J22" i="14"/>
  <c r="K21" i="14"/>
  <c r="J21" i="14"/>
  <c r="K20" i="14"/>
  <c r="J20" i="14"/>
  <c r="K19" i="14"/>
  <c r="J19" i="14"/>
  <c r="K18" i="14"/>
  <c r="J18" i="14"/>
  <c r="K17" i="14"/>
  <c r="J17" i="14"/>
  <c r="K16" i="14"/>
  <c r="J16" i="14"/>
  <c r="K15" i="14"/>
  <c r="J15" i="14"/>
  <c r="K14" i="14"/>
  <c r="J14" i="14"/>
  <c r="K13" i="14"/>
  <c r="J13" i="14"/>
  <c r="K12" i="14"/>
  <c r="J12" i="14"/>
  <c r="K11" i="14"/>
  <c r="J11" i="14"/>
  <c r="K10" i="14"/>
  <c r="J10" i="14"/>
  <c r="K9" i="14"/>
  <c r="J9" i="14"/>
  <c r="K8" i="14"/>
  <c r="J8" i="14"/>
  <c r="K7" i="14"/>
  <c r="J7" i="14"/>
  <c r="K6" i="14"/>
  <c r="J6" i="14"/>
  <c r="K5" i="14"/>
  <c r="J5" i="14"/>
  <c r="K4" i="14"/>
  <c r="J4" i="14"/>
  <c r="K3" i="14"/>
  <c r="J3" i="14"/>
  <c r="K2" i="14"/>
  <c r="J2" i="14"/>
  <c r="K1" i="14"/>
  <c r="J1" i="14"/>
  <c r="F35" i="2" l="1"/>
  <c r="F36" i="2" s="1"/>
</calcChain>
</file>

<file path=xl/sharedStrings.xml><?xml version="1.0" encoding="utf-8"?>
<sst xmlns="http://schemas.openxmlformats.org/spreadsheetml/2006/main" count="2093" uniqueCount="960">
  <si>
    <t>Nachname</t>
  </si>
  <si>
    <t>Vorname</t>
  </si>
  <si>
    <t>Pos</t>
  </si>
  <si>
    <t>NEU</t>
  </si>
  <si>
    <t>MW</t>
  </si>
  <si>
    <t>TM</t>
  </si>
  <si>
    <t>Alter</t>
  </si>
  <si>
    <t>GP25</t>
  </si>
  <si>
    <t>GS25</t>
  </si>
  <si>
    <t>HR25</t>
  </si>
  <si>
    <t>NS25</t>
  </si>
  <si>
    <t>RR25</t>
  </si>
  <si>
    <t>NS225</t>
  </si>
  <si>
    <t>PKT24</t>
  </si>
  <si>
    <t>NS 24</t>
  </si>
  <si>
    <t>Lomb</t>
  </si>
  <si>
    <t>Niklas</t>
  </si>
  <si>
    <t>Tor</t>
  </si>
  <si>
    <t>Flekken</t>
  </si>
  <si>
    <t>Mark</t>
  </si>
  <si>
    <t>Hradecky</t>
  </si>
  <si>
    <t>Lukas</t>
  </si>
  <si>
    <t>Tape</t>
  </si>
  <si>
    <t>Axel</t>
  </si>
  <si>
    <t>Abwehr</t>
  </si>
  <si>
    <t>Arthur</t>
  </si>
  <si>
    <t>Belocian</t>
  </si>
  <si>
    <t>Jeanuël</t>
  </si>
  <si>
    <t>Quansah</t>
  </si>
  <si>
    <t>Jarell</t>
  </si>
  <si>
    <t>Hincapie</t>
  </si>
  <si>
    <t>Piero</t>
  </si>
  <si>
    <t>Tapsoba</t>
  </si>
  <si>
    <t>Edmond</t>
  </si>
  <si>
    <t>Grimaldo</t>
  </si>
  <si>
    <t>Alejandro</t>
  </si>
  <si>
    <t>Maza</t>
  </si>
  <si>
    <t>Ibrahim</t>
  </si>
  <si>
    <t>Mittelfeld</t>
  </si>
  <si>
    <t>Tillman</t>
  </si>
  <si>
    <t>Malik</t>
  </si>
  <si>
    <t>Palacios</t>
  </si>
  <si>
    <t>Exequiel</t>
  </si>
  <si>
    <t>García</t>
  </si>
  <si>
    <t>Aleix</t>
  </si>
  <si>
    <t>Andrich</t>
  </si>
  <si>
    <t>Robert</t>
  </si>
  <si>
    <t>Hofmann</t>
  </si>
  <si>
    <t>Jonas</t>
  </si>
  <si>
    <t>Kofane</t>
  </si>
  <si>
    <t>Christian</t>
  </si>
  <si>
    <t>Sarco</t>
  </si>
  <si>
    <t>Alejo</t>
  </si>
  <si>
    <t>Sturm</t>
  </si>
  <si>
    <t>Santos</t>
  </si>
  <si>
    <t>Kauã</t>
  </si>
  <si>
    <t>Trapp</t>
  </si>
  <si>
    <t>Kevin</t>
  </si>
  <si>
    <t>Grahl</t>
  </si>
  <si>
    <t>Jens</t>
  </si>
  <si>
    <t>Baum</t>
  </si>
  <si>
    <t>Elias</t>
  </si>
  <si>
    <t>Amenda</t>
  </si>
  <si>
    <t>Aurèle</t>
  </si>
  <si>
    <t>Brown</t>
  </si>
  <si>
    <t>Nathaniel</t>
  </si>
  <si>
    <t>Theate</t>
  </si>
  <si>
    <t>Nkounkou</t>
  </si>
  <si>
    <t>Niels</t>
  </si>
  <si>
    <t>Smolčić</t>
  </si>
  <si>
    <t>Hrvoje</t>
  </si>
  <si>
    <t>Collins</t>
  </si>
  <si>
    <t>Nnamdi</t>
  </si>
  <si>
    <t>Tuta</t>
  </si>
  <si>
    <t>Kristensen</t>
  </si>
  <si>
    <t>Rasmus</t>
  </si>
  <si>
    <t>Buta</t>
  </si>
  <si>
    <t>Aurélio</t>
  </si>
  <si>
    <t>Chandler</t>
  </si>
  <si>
    <t>Timothy</t>
  </si>
  <si>
    <t>Fenyö</t>
  </si>
  <si>
    <t>Noah</t>
  </si>
  <si>
    <t>Larsson</t>
  </si>
  <si>
    <t>Hugo</t>
  </si>
  <si>
    <t>Bahoya</t>
  </si>
  <si>
    <t>Jean-Mattéo</t>
  </si>
  <si>
    <t>Lisztes</t>
  </si>
  <si>
    <t>Krisztián</t>
  </si>
  <si>
    <t>Chaïbi</t>
  </si>
  <si>
    <t>Farès</t>
  </si>
  <si>
    <t>Højlund</t>
  </si>
  <si>
    <t>Oscar</t>
  </si>
  <si>
    <t>Uzun</t>
  </si>
  <si>
    <t>Can</t>
  </si>
  <si>
    <t>Aaronson</t>
  </si>
  <si>
    <t>Paxten</t>
  </si>
  <si>
    <t>Knauff</t>
  </si>
  <si>
    <t>Ansgar</t>
  </si>
  <si>
    <t>Ebimbe</t>
  </si>
  <si>
    <t>Junior Dina</t>
  </si>
  <si>
    <t>Skhiri</t>
  </si>
  <si>
    <t>Ellyes</t>
  </si>
  <si>
    <t>Dahoud</t>
  </si>
  <si>
    <t>Mahmoud</t>
  </si>
  <si>
    <t>Götze</t>
  </si>
  <si>
    <t>Mario</t>
  </si>
  <si>
    <t>Doan</t>
  </si>
  <si>
    <t>Ritsu</t>
  </si>
  <si>
    <t>Wahi</t>
  </si>
  <si>
    <t>Elye</t>
  </si>
  <si>
    <t>Ngankam</t>
  </si>
  <si>
    <t>Jessic</t>
  </si>
  <si>
    <t>Batshuayi</t>
  </si>
  <si>
    <t>Michy</t>
  </si>
  <si>
    <t>Burkardt</t>
  </si>
  <si>
    <t>Jonathan</t>
  </si>
  <si>
    <t>Ostrzinski</t>
  </si>
  <si>
    <t>Silas</t>
  </si>
  <si>
    <t>Kobel</t>
  </si>
  <si>
    <t>Gregor</t>
  </si>
  <si>
    <t>Drewes</t>
  </si>
  <si>
    <t>Patrick</t>
  </si>
  <si>
    <t>Meyer</t>
  </si>
  <si>
    <t>Alexander</t>
  </si>
  <si>
    <t>Mané</t>
  </si>
  <si>
    <t>Filippo Calixte</t>
  </si>
  <si>
    <t>Kabar</t>
  </si>
  <si>
    <t>Almugera</t>
  </si>
  <si>
    <t>Svensson</t>
  </si>
  <si>
    <t>Daniel</t>
  </si>
  <si>
    <t>Couto</t>
  </si>
  <si>
    <t>Yan</t>
  </si>
  <si>
    <t>Ryerson</t>
  </si>
  <si>
    <t>Julian</t>
  </si>
  <si>
    <t>Schlotterbeck</t>
  </si>
  <si>
    <t>Nico</t>
  </si>
  <si>
    <t>Bensebaini</t>
  </si>
  <si>
    <t>Ramy</t>
  </si>
  <si>
    <t>Anton</t>
  </si>
  <si>
    <t>Waldemar</t>
  </si>
  <si>
    <t>Süle</t>
  </si>
  <si>
    <t>Emre</t>
  </si>
  <si>
    <t>Bellingham</t>
  </si>
  <si>
    <t>Jobe</t>
  </si>
  <si>
    <t>Reyna</t>
  </si>
  <si>
    <t>Giovanni</t>
  </si>
  <si>
    <t>Nmecha</t>
  </si>
  <si>
    <t>Felix</t>
  </si>
  <si>
    <t>Özcan</t>
  </si>
  <si>
    <t>Salih</t>
  </si>
  <si>
    <t>Sabitzer</t>
  </si>
  <si>
    <t>Marcel</t>
  </si>
  <si>
    <t>Brandt</t>
  </si>
  <si>
    <t>Groß</t>
  </si>
  <si>
    <t>Pascal</t>
  </si>
  <si>
    <t>Campbell</t>
  </si>
  <si>
    <t>Cole</t>
  </si>
  <si>
    <t>Duranville</t>
  </si>
  <si>
    <t>Julien</t>
  </si>
  <si>
    <t>Beier</t>
  </si>
  <si>
    <t>Maximilian</t>
  </si>
  <si>
    <t>Adeyemi</t>
  </si>
  <si>
    <t>Karim</t>
  </si>
  <si>
    <t>Guirassy</t>
  </si>
  <si>
    <t>Serhou</t>
  </si>
  <si>
    <t>Haller</t>
  </si>
  <si>
    <t>Sebastian</t>
  </si>
  <si>
    <t>Chukwuemeka</t>
  </si>
  <si>
    <t>Carney</t>
  </si>
  <si>
    <t>Atubolu</t>
  </si>
  <si>
    <t>Müller</t>
  </si>
  <si>
    <t>Florian</t>
  </si>
  <si>
    <t>Huth</t>
  </si>
  <si>
    <t>Jannik</t>
  </si>
  <si>
    <t>Ogbus</t>
  </si>
  <si>
    <t>Bruno</t>
  </si>
  <si>
    <t>Makengo</t>
  </si>
  <si>
    <t>Jordy</t>
  </si>
  <si>
    <t>Rosenfelder</t>
  </si>
  <si>
    <t>Max</t>
  </si>
  <si>
    <t>Treu</t>
  </si>
  <si>
    <t>Philipp</t>
  </si>
  <si>
    <t>Lienhart</t>
  </si>
  <si>
    <t>Günter</t>
  </si>
  <si>
    <t>Ginter</t>
  </si>
  <si>
    <t>Matthias</t>
  </si>
  <si>
    <t>Jung</t>
  </si>
  <si>
    <t>Anthony</t>
  </si>
  <si>
    <t>Kübler</t>
  </si>
  <si>
    <t>Manzambi</t>
  </si>
  <si>
    <t>Johan</t>
  </si>
  <si>
    <t>Suzuki</t>
  </si>
  <si>
    <t>Yuito</t>
  </si>
  <si>
    <t>Röhl</t>
  </si>
  <si>
    <t>Merlin</t>
  </si>
  <si>
    <t>Osterhage</t>
  </si>
  <si>
    <t>Weißhaupt</t>
  </si>
  <si>
    <t>Muslija</t>
  </si>
  <si>
    <t>Florent</t>
  </si>
  <si>
    <t>Beste</t>
  </si>
  <si>
    <t>Kyereh</t>
  </si>
  <si>
    <t>Daniel-Kofi</t>
  </si>
  <si>
    <t>Eggestein</t>
  </si>
  <si>
    <t>Grifo</t>
  </si>
  <si>
    <t>Vincenzo</t>
  </si>
  <si>
    <t>Höfler</t>
  </si>
  <si>
    <t>Nicolas</t>
  </si>
  <si>
    <t>Irié</t>
  </si>
  <si>
    <t>Cyriaque</t>
  </si>
  <si>
    <t>Scherhant</t>
  </si>
  <si>
    <t>Derry</t>
  </si>
  <si>
    <t>Adamu</t>
  </si>
  <si>
    <t>Junior</t>
  </si>
  <si>
    <t>Dinkci</t>
  </si>
  <si>
    <t>Eren</t>
  </si>
  <si>
    <t>Matanovic</t>
  </si>
  <si>
    <t>Igor</t>
  </si>
  <si>
    <t>Höler</t>
  </si>
  <si>
    <t>Lucas</t>
  </si>
  <si>
    <t>Rieß</t>
  </si>
  <si>
    <t>Lasse</t>
  </si>
  <si>
    <t>Zentner</t>
  </si>
  <si>
    <t>Robin</t>
  </si>
  <si>
    <t>Batz</t>
  </si>
  <si>
    <t>Bos</t>
  </si>
  <si>
    <t>Kasey</t>
  </si>
  <si>
    <t>Schopp</t>
  </si>
  <si>
    <t>Konstantin</t>
  </si>
  <si>
    <t>Veratschnig</t>
  </si>
  <si>
    <t>Nikolas</t>
  </si>
  <si>
    <t>Dal</t>
  </si>
  <si>
    <t>Maxim</t>
  </si>
  <si>
    <t>Hanche-Olsen</t>
  </si>
  <si>
    <t>Andreas</t>
  </si>
  <si>
    <t>Caci</t>
  </si>
  <si>
    <t>Leitsch</t>
  </si>
  <si>
    <t>Mwene</t>
  </si>
  <si>
    <t>Phillipp</t>
  </si>
  <si>
    <t>Widmer</t>
  </si>
  <si>
    <t>Silvan</t>
  </si>
  <si>
    <t>Kohr</t>
  </si>
  <si>
    <t>Dominik</t>
  </si>
  <si>
    <t>Bell</t>
  </si>
  <si>
    <t>Stefan</t>
  </si>
  <si>
    <t>da Costa</t>
  </si>
  <si>
    <t>Danny</t>
  </si>
  <si>
    <t>Sano</t>
  </si>
  <si>
    <t>Kaishu</t>
  </si>
  <si>
    <t>Gleiber</t>
  </si>
  <si>
    <t>Kawasaki</t>
  </si>
  <si>
    <t>Sota</t>
  </si>
  <si>
    <t>Tauer</t>
  </si>
  <si>
    <t>Nebel</t>
  </si>
  <si>
    <t>Paul</t>
  </si>
  <si>
    <t>Maloney</t>
  </si>
  <si>
    <t>Lennard</t>
  </si>
  <si>
    <t>Nordin</t>
  </si>
  <si>
    <t>Arnaud</t>
  </si>
  <si>
    <t>Lee</t>
  </si>
  <si>
    <t>Jae-Sung</t>
  </si>
  <si>
    <t>Richter</t>
  </si>
  <si>
    <t>Marco</t>
  </si>
  <si>
    <t>Amiri</t>
  </si>
  <si>
    <t>Nadiem</t>
  </si>
  <si>
    <t>Weiper</t>
  </si>
  <si>
    <t>Nelson</t>
  </si>
  <si>
    <t>Bobzien</t>
  </si>
  <si>
    <t>Ben</t>
  </si>
  <si>
    <t>Sieb</t>
  </si>
  <si>
    <t>Armindo</t>
  </si>
  <si>
    <t>Hollerbach</t>
  </si>
  <si>
    <t>Benedict</t>
  </si>
  <si>
    <t>Jenz</t>
  </si>
  <si>
    <t>Moritz</t>
  </si>
  <si>
    <t>Vandervoordt</t>
  </si>
  <si>
    <t>Maarten</t>
  </si>
  <si>
    <t>Zingerle</t>
  </si>
  <si>
    <t>Leopold</t>
  </si>
  <si>
    <t>Gulácsi</t>
  </si>
  <si>
    <t>Péter</t>
  </si>
  <si>
    <t>Blaswich</t>
  </si>
  <si>
    <t>Janis</t>
  </si>
  <si>
    <t>Köhler</t>
  </si>
  <si>
    <t>Tim</t>
  </si>
  <si>
    <t>Nedeljkovic</t>
  </si>
  <si>
    <t>Kosta</t>
  </si>
  <si>
    <t>Finkgräfe</t>
  </si>
  <si>
    <t>Bitshiabu</t>
  </si>
  <si>
    <t>El Chadaille</t>
  </si>
  <si>
    <t>Lukeba</t>
  </si>
  <si>
    <t>Castello</t>
  </si>
  <si>
    <t>Geertruida</t>
  </si>
  <si>
    <t>Lutsharel</t>
  </si>
  <si>
    <t>Raum</t>
  </si>
  <si>
    <t>David</t>
  </si>
  <si>
    <t>Klostermann</t>
  </si>
  <si>
    <t>Henrichs</t>
  </si>
  <si>
    <t>Benjamin</t>
  </si>
  <si>
    <t>Orbán</t>
  </si>
  <si>
    <t>Willi</t>
  </si>
  <si>
    <t>Gebel</t>
  </si>
  <si>
    <t>Viggo</t>
  </si>
  <si>
    <t>Jatta</t>
  </si>
  <si>
    <t>Nuha</t>
  </si>
  <si>
    <t>Maksimovic</t>
  </si>
  <si>
    <t>Andrija</t>
  </si>
  <si>
    <t>Banzuzi</t>
  </si>
  <si>
    <t>Ezechiel</t>
  </si>
  <si>
    <t>Vermeeren</t>
  </si>
  <si>
    <t>Ouédraogo</t>
  </si>
  <si>
    <t>Assan</t>
  </si>
  <si>
    <t>Nusa</t>
  </si>
  <si>
    <t>Antonio</t>
  </si>
  <si>
    <t>Simons</t>
  </si>
  <si>
    <t>Xavi</t>
  </si>
  <si>
    <t>Seiwald</t>
  </si>
  <si>
    <t>Baumgartner</t>
  </si>
  <si>
    <t>Christoph</t>
  </si>
  <si>
    <t>Haidara</t>
  </si>
  <si>
    <t>Amadou</t>
  </si>
  <si>
    <t>Elmas</t>
  </si>
  <si>
    <t>Eljif</t>
  </si>
  <si>
    <t>Baku</t>
  </si>
  <si>
    <t>Ridle</t>
  </si>
  <si>
    <t>Schlager</t>
  </si>
  <si>
    <t>Xaver</t>
  </si>
  <si>
    <t>Kampl</t>
  </si>
  <si>
    <t>Diomande</t>
  </si>
  <si>
    <t>Gomis</t>
  </si>
  <si>
    <t>Tidiam</t>
  </si>
  <si>
    <t>Ramsak</t>
  </si>
  <si>
    <t>Šeško</t>
  </si>
  <si>
    <t>Bakayoko</t>
  </si>
  <si>
    <t>Openda</t>
  </si>
  <si>
    <t>Loïs</t>
  </si>
  <si>
    <t>Silva</t>
  </si>
  <si>
    <t>André</t>
  </si>
  <si>
    <t>Werner</t>
  </si>
  <si>
    <t>Timo</t>
  </si>
  <si>
    <t>Gomes</t>
  </si>
  <si>
    <t>Marlon</t>
  </si>
  <si>
    <t>Smarkalev</t>
  </si>
  <si>
    <t>Backhaus</t>
  </si>
  <si>
    <t>Mio</t>
  </si>
  <si>
    <t>Zetterer</t>
  </si>
  <si>
    <t>Michael</t>
  </si>
  <si>
    <t>Kolke</t>
  </si>
  <si>
    <t>Markus</t>
  </si>
  <si>
    <t xml:space="preserve">Coulibaly </t>
  </si>
  <si>
    <t>Schmetgens</t>
  </si>
  <si>
    <t>Mick</t>
  </si>
  <si>
    <t>Malatini</t>
  </si>
  <si>
    <t>Julián</t>
  </si>
  <si>
    <t>Deman</t>
  </si>
  <si>
    <t>Oliver</t>
  </si>
  <si>
    <t>Agu</t>
  </si>
  <si>
    <t>Wöber</t>
  </si>
  <si>
    <t>Friedl</t>
  </si>
  <si>
    <t>Pieper</t>
  </si>
  <si>
    <t>Amos</t>
  </si>
  <si>
    <t>Stark</t>
  </si>
  <si>
    <t xml:space="preserve">Covic </t>
  </si>
  <si>
    <t>Patrice</t>
  </si>
  <si>
    <t>Hansen-Aarøen</t>
  </si>
  <si>
    <t xml:space="preserve">Isak </t>
  </si>
  <si>
    <t>Adeh</t>
  </si>
  <si>
    <t>Wesley</t>
  </si>
  <si>
    <t>Alvero</t>
  </si>
  <si>
    <t>Skelly</t>
  </si>
  <si>
    <t>Opitz</t>
  </si>
  <si>
    <t>Leon</t>
  </si>
  <si>
    <t>Lynen</t>
  </si>
  <si>
    <t>Senne</t>
  </si>
  <si>
    <t>Salifou</t>
  </si>
  <si>
    <t>Dikeni</t>
  </si>
  <si>
    <t>Stage</t>
  </si>
  <si>
    <t>Schmid</t>
  </si>
  <si>
    <t>Romano</t>
  </si>
  <si>
    <t>Bittencourt</t>
  </si>
  <si>
    <t>Leonardo</t>
  </si>
  <si>
    <t>Weiser</t>
  </si>
  <si>
    <t>Mitchell</t>
  </si>
  <si>
    <t>Musah</t>
  </si>
  <si>
    <t>Salim</t>
  </si>
  <si>
    <t>Grüll</t>
  </si>
  <si>
    <t>Topp</t>
  </si>
  <si>
    <t>Keke</t>
  </si>
  <si>
    <t>Nijnmah</t>
  </si>
  <si>
    <t>Justin</t>
  </si>
  <si>
    <t>Ducksch</t>
  </si>
  <si>
    <t>Marvin</t>
  </si>
  <si>
    <t>Mbangula</t>
  </si>
  <si>
    <t>Samuel</t>
  </si>
  <si>
    <t xml:space="preserve">Silva </t>
  </si>
  <si>
    <t>Andre</t>
  </si>
  <si>
    <t>Wanner</t>
  </si>
  <si>
    <t>Verscharen</t>
  </si>
  <si>
    <t>Yari</t>
  </si>
  <si>
    <t>Schwolow</t>
  </si>
  <si>
    <t>Drljaca</t>
  </si>
  <si>
    <t>Bredlow</t>
  </si>
  <si>
    <t>Fabian</t>
  </si>
  <si>
    <t>Nübel</t>
  </si>
  <si>
    <t>Jaquez</t>
  </si>
  <si>
    <t>Luca</t>
  </si>
  <si>
    <t>Jeltsch</t>
  </si>
  <si>
    <t>Finn</t>
  </si>
  <si>
    <t>Assignon</t>
  </si>
  <si>
    <t>Lorenz</t>
  </si>
  <si>
    <t>Al-Dakhil</t>
  </si>
  <si>
    <t>Ameen</t>
  </si>
  <si>
    <t>Stergiou</t>
  </si>
  <si>
    <t>Leonidas</t>
  </si>
  <si>
    <t>Hendriks</t>
  </si>
  <si>
    <t>Ramon</t>
  </si>
  <si>
    <t>Zagadou</t>
  </si>
  <si>
    <t>Dan-Axel</t>
  </si>
  <si>
    <t>Vagnoman</t>
  </si>
  <si>
    <t>Josha</t>
  </si>
  <si>
    <t>Chabot</t>
  </si>
  <si>
    <t>Mittelstädt</t>
  </si>
  <si>
    <t>Stenzel</t>
  </si>
  <si>
    <t xml:space="preserve">Jovanovic </t>
  </si>
  <si>
    <t>Lazar</t>
  </si>
  <si>
    <t>Darvich</t>
  </si>
  <si>
    <t>Millot</t>
  </si>
  <si>
    <t>Enzo</t>
  </si>
  <si>
    <t>Stiller</t>
  </si>
  <si>
    <t>Angelo</t>
  </si>
  <si>
    <t>Nartey</t>
  </si>
  <si>
    <t>Keitel</t>
  </si>
  <si>
    <t>Yannik</t>
  </si>
  <si>
    <t>Führich</t>
  </si>
  <si>
    <t>Chris</t>
  </si>
  <si>
    <t>Karazor</t>
  </si>
  <si>
    <t>Atakan</t>
  </si>
  <si>
    <t>Perea</t>
  </si>
  <si>
    <t>Juan Jose</t>
  </si>
  <si>
    <t>Diehl</t>
  </si>
  <si>
    <t>Woltemade</t>
  </si>
  <si>
    <t>Nick</t>
  </si>
  <si>
    <t>Leweling</t>
  </si>
  <si>
    <t>Jamie</t>
  </si>
  <si>
    <t>Undav</t>
  </si>
  <si>
    <t>Deniz</t>
  </si>
  <si>
    <t>Demirović</t>
  </si>
  <si>
    <t>Ermedin</t>
  </si>
  <si>
    <t>Konstantelias</t>
  </si>
  <si>
    <t>Giannis</t>
  </si>
  <si>
    <t>Jander</t>
  </si>
  <si>
    <t>Caspar</t>
  </si>
  <si>
    <t>Cardoso</t>
  </si>
  <si>
    <t>Tiago Pereira</t>
  </si>
  <si>
    <t>Omlin</t>
  </si>
  <si>
    <t>Sippel</t>
  </si>
  <si>
    <t>Tobias</t>
  </si>
  <si>
    <t>Chiarodia</t>
  </si>
  <si>
    <t>Fabio</t>
  </si>
  <si>
    <t>Ullrich</t>
  </si>
  <si>
    <t>Scally</t>
  </si>
  <si>
    <t>Joe</t>
  </si>
  <si>
    <t>Netz</t>
  </si>
  <si>
    <t>Itakura</t>
  </si>
  <si>
    <t>Ko</t>
  </si>
  <si>
    <t>Diks</t>
  </si>
  <si>
    <t>Elvedi</t>
  </si>
  <si>
    <t>Friedrich</t>
  </si>
  <si>
    <t>Swider</t>
  </si>
  <si>
    <t>Borges Sanches</t>
  </si>
  <si>
    <t>Yvandro</t>
  </si>
  <si>
    <t>Fraulo</t>
  </si>
  <si>
    <t>Ngoumou</t>
  </si>
  <si>
    <t>Nathan</t>
  </si>
  <si>
    <t>Castrop</t>
  </si>
  <si>
    <t>Reitz</t>
  </si>
  <si>
    <t>Rocco</t>
  </si>
  <si>
    <t>Honorat</t>
  </si>
  <si>
    <t>Franck</t>
  </si>
  <si>
    <t>Sander</t>
  </si>
  <si>
    <t>Hack</t>
  </si>
  <si>
    <t>Neuhaus</t>
  </si>
  <si>
    <t>Weigl</t>
  </si>
  <si>
    <t>Stöger</t>
  </si>
  <si>
    <t>Fukuda</t>
  </si>
  <si>
    <t>Shio</t>
  </si>
  <si>
    <t>Ranos</t>
  </si>
  <si>
    <t>Grant-Leon</t>
  </si>
  <si>
    <t>Kleindienst</t>
  </si>
  <si>
    <t>Tabaković</t>
  </si>
  <si>
    <t>Haris</t>
  </si>
  <si>
    <t>Esposito</t>
  </si>
  <si>
    <t>Sebastiano</t>
  </si>
  <si>
    <t>Machino</t>
  </si>
  <si>
    <t>Shuto</t>
  </si>
  <si>
    <t>Gregoritsch</t>
  </si>
  <si>
    <t>Zielinski</t>
  </si>
  <si>
    <t>Jakub</t>
  </si>
  <si>
    <t>Grabara</t>
  </si>
  <si>
    <t>Kamil</t>
  </si>
  <si>
    <t>Pervan</t>
  </si>
  <si>
    <t>Pavao</t>
  </si>
  <si>
    <t>Marius</t>
  </si>
  <si>
    <t>Angély</t>
  </si>
  <si>
    <t>Mathys</t>
  </si>
  <si>
    <t>Odogu</t>
  </si>
  <si>
    <t>Zehnter</t>
  </si>
  <si>
    <t>Aaron</t>
  </si>
  <si>
    <t>Koulierakis</t>
  </si>
  <si>
    <t>Konstantinos</t>
  </si>
  <si>
    <t>Fischer</t>
  </si>
  <si>
    <t>Kilian</t>
  </si>
  <si>
    <t>Maehle</t>
  </si>
  <si>
    <t>Joakim</t>
  </si>
  <si>
    <t>Rogério</t>
  </si>
  <si>
    <t>Vavro</t>
  </si>
  <si>
    <t>Denis</t>
  </si>
  <si>
    <t>Dárdai</t>
  </si>
  <si>
    <t>Bence</t>
  </si>
  <si>
    <t>Paredes</t>
  </si>
  <si>
    <t>Wimmer</t>
  </si>
  <si>
    <t>Vranckx</t>
  </si>
  <si>
    <t>Aster</t>
  </si>
  <si>
    <t xml:space="preserve">Souza </t>
  </si>
  <si>
    <t>Vinicius</t>
  </si>
  <si>
    <t>Skov Olsen</t>
  </si>
  <si>
    <t>Svanberg</t>
  </si>
  <si>
    <t>Mattias</t>
  </si>
  <si>
    <t>Majer</t>
  </si>
  <si>
    <t>Lovro</t>
  </si>
  <si>
    <t>Cerny</t>
  </si>
  <si>
    <t>Vaclav</t>
  </si>
  <si>
    <t>Gerhardt</t>
  </si>
  <si>
    <t>Yannick</t>
  </si>
  <si>
    <t>Arnold</t>
  </si>
  <si>
    <t>Amoura</t>
  </si>
  <si>
    <t>Mohamed</t>
  </si>
  <si>
    <t>Tomás</t>
  </si>
  <si>
    <t>Tiago</t>
  </si>
  <si>
    <t>Wind</t>
  </si>
  <si>
    <t>Sargent</t>
  </si>
  <si>
    <t>Josh</t>
  </si>
  <si>
    <t>El Ouahdi</t>
  </si>
  <si>
    <t>Zakaria</t>
  </si>
  <si>
    <t>Labrović</t>
  </si>
  <si>
    <t>Nediljko</t>
  </si>
  <si>
    <t>Klein</t>
  </si>
  <si>
    <t>Dahmen</t>
  </si>
  <si>
    <t>Banks</t>
  </si>
  <si>
    <t>Noahkai</t>
  </si>
  <si>
    <t>Sorg</t>
  </si>
  <si>
    <t>Meiser</t>
  </si>
  <si>
    <t>Koudossou</t>
  </si>
  <si>
    <t>Henri</t>
  </si>
  <si>
    <t>Colina</t>
  </si>
  <si>
    <t>Matsima</t>
  </si>
  <si>
    <t>Chrislain</t>
  </si>
  <si>
    <t>Keven</t>
  </si>
  <si>
    <t>Pedersen</t>
  </si>
  <si>
    <t>Mads</t>
  </si>
  <si>
    <t>Bauer</t>
  </si>
  <si>
    <t>Giannoulis</t>
  </si>
  <si>
    <t>Dimitrios</t>
  </si>
  <si>
    <t>Zesiger</t>
  </si>
  <si>
    <t>Cédric</t>
  </si>
  <si>
    <t>Wolf</t>
  </si>
  <si>
    <t>Gouweleeuw</t>
  </si>
  <si>
    <t>Jeffrey</t>
  </si>
  <si>
    <t>Kömür</t>
  </si>
  <si>
    <t>Mert</t>
  </si>
  <si>
    <t>Kücüksahin</t>
  </si>
  <si>
    <t>Mahmut</t>
  </si>
  <si>
    <t>Breithaupt</t>
  </si>
  <si>
    <t>Massengo</t>
  </si>
  <si>
    <t>Han-Noah</t>
  </si>
  <si>
    <t>Claude-Maurice</t>
  </si>
  <si>
    <t>Alexis</t>
  </si>
  <si>
    <t>Jakic</t>
  </si>
  <si>
    <t>Kristijan</t>
  </si>
  <si>
    <t>Maier</t>
  </si>
  <si>
    <t>Arne</t>
  </si>
  <si>
    <t>Rexhbecaj</t>
  </si>
  <si>
    <t>Elvis</t>
  </si>
  <si>
    <t>Fellhauer</t>
  </si>
  <si>
    <t>Dong</t>
  </si>
  <si>
    <t>Kyliane</t>
  </si>
  <si>
    <t>Saad</t>
  </si>
  <si>
    <t>Kabadayi</t>
  </si>
  <si>
    <t>Yusuf</t>
  </si>
  <si>
    <t>Essende</t>
  </si>
  <si>
    <t>Mounié</t>
  </si>
  <si>
    <t>Steve</t>
  </si>
  <si>
    <t>Tietz</t>
  </si>
  <si>
    <t>Phillip</t>
  </si>
  <si>
    <t>Stein</t>
  </si>
  <si>
    <t>Yannic</t>
  </si>
  <si>
    <t>Raab</t>
  </si>
  <si>
    <t>Matheo</t>
  </si>
  <si>
    <t>Rønnow</t>
  </si>
  <si>
    <t>Frederik</t>
  </si>
  <si>
    <t>Karl</t>
  </si>
  <si>
    <t>Markgraf</t>
  </si>
  <si>
    <t>Andrik</t>
  </si>
  <si>
    <t>Ogbemudia</t>
  </si>
  <si>
    <t>Oluwaseun</t>
  </si>
  <si>
    <t>Querfeld</t>
  </si>
  <si>
    <t>Rothe</t>
  </si>
  <si>
    <t>Tom</t>
  </si>
  <si>
    <t>Leite</t>
  </si>
  <si>
    <t>Diogo</t>
  </si>
  <si>
    <t>Doekhi</t>
  </si>
  <si>
    <t>Danilho</t>
  </si>
  <si>
    <t>Juranović</t>
  </si>
  <si>
    <t>Josip</t>
  </si>
  <si>
    <t>Trimmel</t>
  </si>
  <si>
    <t>Christopher</t>
  </si>
  <si>
    <t>Preu</t>
  </si>
  <si>
    <t>Kemlein</t>
  </si>
  <si>
    <t>Aljoscha</t>
  </si>
  <si>
    <t>Schäfer</t>
  </si>
  <si>
    <t>András</t>
  </si>
  <si>
    <t>Jeong</t>
  </si>
  <si>
    <t>Woo-Yeong</t>
  </si>
  <si>
    <t>Skov</t>
  </si>
  <si>
    <t>Bénes</t>
  </si>
  <si>
    <t>László</t>
  </si>
  <si>
    <t>Tousart</t>
  </si>
  <si>
    <t>Skarke</t>
  </si>
  <si>
    <t>Kral</t>
  </si>
  <si>
    <t>Alex</t>
  </si>
  <si>
    <t>Haberer</t>
  </si>
  <si>
    <t>Janik</t>
  </si>
  <si>
    <t>Khedira</t>
  </si>
  <si>
    <t>Rani</t>
  </si>
  <si>
    <t>Burcu</t>
  </si>
  <si>
    <t>Livan</t>
  </si>
  <si>
    <t>Ilic</t>
  </si>
  <si>
    <t>Andrej</t>
  </si>
  <si>
    <t>Ansah</t>
  </si>
  <si>
    <t>Ilyas</t>
  </si>
  <si>
    <t>Ljubičić</t>
  </si>
  <si>
    <t>Marin</t>
  </si>
  <si>
    <t>Burke</t>
  </si>
  <si>
    <t>Spari</t>
  </si>
  <si>
    <t>Simon</t>
  </si>
  <si>
    <t>Voll</t>
  </si>
  <si>
    <t>Vasilj</t>
  </si>
  <si>
    <t>Nikola</t>
  </si>
  <si>
    <t>Robatsch</t>
  </si>
  <si>
    <t>Pyrka</t>
  </si>
  <si>
    <t>Arkadiusz</t>
  </si>
  <si>
    <t>Stevens</t>
  </si>
  <si>
    <t>Fin</t>
  </si>
  <si>
    <t>Oppie</t>
  </si>
  <si>
    <t>Louis</t>
  </si>
  <si>
    <t>Nemeth</t>
  </si>
  <si>
    <t>Dźwigała</t>
  </si>
  <si>
    <t>Adam</t>
  </si>
  <si>
    <t>Smith</t>
  </si>
  <si>
    <t>Eric</t>
  </si>
  <si>
    <t>Ritzka</t>
  </si>
  <si>
    <t>Lars</t>
  </si>
  <si>
    <t>Saliakas</t>
  </si>
  <si>
    <t>Manolis</t>
  </si>
  <si>
    <t>Wahl</t>
  </si>
  <si>
    <t>Hauke</t>
  </si>
  <si>
    <t>Mets</t>
  </si>
  <si>
    <t>Karol</t>
  </si>
  <si>
    <t>Ahlstrand</t>
  </si>
  <si>
    <t>Erik</t>
  </si>
  <si>
    <t>Schmitz</t>
  </si>
  <si>
    <t>Marwin</t>
  </si>
  <si>
    <t>Metcalfe</t>
  </si>
  <si>
    <t>Connor</t>
  </si>
  <si>
    <t>Fujita</t>
  </si>
  <si>
    <t>Joel Chima</t>
  </si>
  <si>
    <t>Sands</t>
  </si>
  <si>
    <t>James</t>
  </si>
  <si>
    <t>Irvine</t>
  </si>
  <si>
    <t>Jackson</t>
  </si>
  <si>
    <t>Ceesay</t>
  </si>
  <si>
    <t>Abdoulie</t>
  </si>
  <si>
    <t>Afolayan</t>
  </si>
  <si>
    <t>Oladapo</t>
  </si>
  <si>
    <t>Hountondji</t>
  </si>
  <si>
    <t>Aigbekaen</t>
  </si>
  <si>
    <t>Romeo</t>
  </si>
  <si>
    <t>Jones</t>
  </si>
  <si>
    <t>Ricky-Jade</t>
  </si>
  <si>
    <t>Scott</t>
  </si>
  <si>
    <t>Pereira Lage</t>
  </si>
  <si>
    <t>Mathias</t>
  </si>
  <si>
    <t>Sinani</t>
  </si>
  <si>
    <t>Danel</t>
  </si>
  <si>
    <t>Petersson</t>
  </si>
  <si>
    <t>Lúkas</t>
  </si>
  <si>
    <t>Baumann</t>
  </si>
  <si>
    <t>Behrens</t>
  </si>
  <si>
    <t>Hennes</t>
  </si>
  <si>
    <t>Hranáč</t>
  </si>
  <si>
    <t>Chaves</t>
  </si>
  <si>
    <t>Prass</t>
  </si>
  <si>
    <t>Drexler</t>
  </si>
  <si>
    <t>Gendrey</t>
  </si>
  <si>
    <t>Valentin</t>
  </si>
  <si>
    <t>Nsoki</t>
  </si>
  <si>
    <t>Stanley</t>
  </si>
  <si>
    <t>Kabak</t>
  </si>
  <si>
    <t>Ozan</t>
  </si>
  <si>
    <t>Machida</t>
  </si>
  <si>
    <t>Koki</t>
  </si>
  <si>
    <t>Bernardo</t>
  </si>
  <si>
    <t>Akpoguma</t>
  </si>
  <si>
    <t>Avdullahu</t>
  </si>
  <si>
    <t>Damar</t>
  </si>
  <si>
    <t>Muhammed</t>
  </si>
  <si>
    <t>Hyryläinen</t>
  </si>
  <si>
    <t>Luka</t>
  </si>
  <si>
    <t>Tohumcu</t>
  </si>
  <si>
    <t>Umut</t>
  </si>
  <si>
    <t>Becker</t>
  </si>
  <si>
    <t>Finn Ole</t>
  </si>
  <si>
    <t>Prömel</t>
  </si>
  <si>
    <t>Grischa</t>
  </si>
  <si>
    <t>Grillitsch</t>
  </si>
  <si>
    <t>Geiger</t>
  </si>
  <si>
    <t>Dennis</t>
  </si>
  <si>
    <t>Toure</t>
  </si>
  <si>
    <t>Bazoumana</t>
  </si>
  <si>
    <t>Orban</t>
  </si>
  <si>
    <t>Gift</t>
  </si>
  <si>
    <t>Mokwa</t>
  </si>
  <si>
    <t>Moerstedt</t>
  </si>
  <si>
    <t>Yardimci</t>
  </si>
  <si>
    <t>Erencan</t>
  </si>
  <si>
    <t>Asllani</t>
  </si>
  <si>
    <t>Fisnik</t>
  </si>
  <si>
    <t>Lemperle</t>
  </si>
  <si>
    <t>Hlozek</t>
  </si>
  <si>
    <t>Berisha</t>
  </si>
  <si>
    <t>Mergim</t>
  </si>
  <si>
    <t>Bülter</t>
  </si>
  <si>
    <t>Bebou</t>
  </si>
  <si>
    <t>Ihlas</t>
  </si>
  <si>
    <t>Kramarić</t>
  </si>
  <si>
    <t>Doyle</t>
  </si>
  <si>
    <t>Callum</t>
  </si>
  <si>
    <t>Feller</t>
  </si>
  <si>
    <t>Frank</t>
  </si>
  <si>
    <t>x</t>
  </si>
  <si>
    <t>Tschernuth</t>
  </si>
  <si>
    <t>Kölle</t>
  </si>
  <si>
    <t>Adamn</t>
  </si>
  <si>
    <t>Keller</t>
  </si>
  <si>
    <t>Thomas</t>
  </si>
  <si>
    <t>Siersleben</t>
  </si>
  <si>
    <t>Traoré</t>
  </si>
  <si>
    <t>Omar</t>
  </si>
  <si>
    <t>Föhrenbach</t>
  </si>
  <si>
    <t>Mainka</t>
  </si>
  <si>
    <t>Gimber</t>
  </si>
  <si>
    <t>Benedikt</t>
  </si>
  <si>
    <t>Busch</t>
  </si>
  <si>
    <t>Marnon</t>
  </si>
  <si>
    <t>Rothweiler</t>
  </si>
  <si>
    <t xml:space="preserve">Nick </t>
  </si>
  <si>
    <t>Janeš</t>
  </si>
  <si>
    <t>Ibrahimovic</t>
  </si>
  <si>
    <t>Arijon</t>
  </si>
  <si>
    <t>Scienza</t>
  </si>
  <si>
    <t>Léonardo</t>
  </si>
  <si>
    <t>Kerber</t>
  </si>
  <si>
    <t>Schöppner</t>
  </si>
  <si>
    <t>Jan</t>
  </si>
  <si>
    <t>Niehues</t>
  </si>
  <si>
    <t>Honsak</t>
  </si>
  <si>
    <t>Conteh</t>
  </si>
  <si>
    <t>Sirlord</t>
  </si>
  <si>
    <t>Beck</t>
  </si>
  <si>
    <t>Adrian</t>
  </si>
  <si>
    <t>Dorsch</t>
  </si>
  <si>
    <t>Kaufmann</t>
  </si>
  <si>
    <t>Mikkel</t>
  </si>
  <si>
    <t>Pieringer</t>
  </si>
  <si>
    <t>Breunig</t>
  </si>
  <si>
    <t>Zivzivadze</t>
  </si>
  <si>
    <t>Budu</t>
  </si>
  <si>
    <t>Schimmer</t>
  </si>
  <si>
    <t>Schwäbe</t>
  </si>
  <si>
    <t>Zieler</t>
  </si>
  <si>
    <t>Ron-Robert</t>
  </si>
  <si>
    <t>Köbbing</t>
  </si>
  <si>
    <t>Telle</t>
  </si>
  <si>
    <t>Neo</t>
  </si>
  <si>
    <t>Pauli</t>
  </si>
  <si>
    <t>Schmied</t>
  </si>
  <si>
    <t>Joël</t>
  </si>
  <si>
    <t>Gazibegovic</t>
  </si>
  <si>
    <t>Jusuf</t>
  </si>
  <si>
    <t>Hübers</t>
  </si>
  <si>
    <t>Heintz</t>
  </si>
  <si>
    <t>Dominique</t>
  </si>
  <si>
    <t>Paqarada</t>
  </si>
  <si>
    <t>Leart</t>
  </si>
  <si>
    <t>El Mala</t>
  </si>
  <si>
    <t>Said</t>
  </si>
  <si>
    <t>Harchaoui</t>
  </si>
  <si>
    <t>Fayssal</t>
  </si>
  <si>
    <t>Kujovic</t>
  </si>
  <si>
    <t>Emin</t>
  </si>
  <si>
    <t>Kaminski</t>
  </si>
  <si>
    <t>Martel</t>
  </si>
  <si>
    <t>Huseinbašić</t>
  </si>
  <si>
    <t>Jóhanesson</t>
  </si>
  <si>
    <t>Ísak</t>
  </si>
  <si>
    <t>Christensen</t>
  </si>
  <si>
    <t>Jacob</t>
  </si>
  <si>
    <t>Thielmann</t>
  </si>
  <si>
    <t>Krauß</t>
  </si>
  <si>
    <t>Maina</t>
  </si>
  <si>
    <t>Linton</t>
  </si>
  <si>
    <t>Kainz</t>
  </si>
  <si>
    <t>Malek</t>
  </si>
  <si>
    <t>Rondić</t>
  </si>
  <si>
    <t>Imad</t>
  </si>
  <si>
    <t>Ache</t>
  </si>
  <si>
    <t>Ragnar</t>
  </si>
  <si>
    <t>Tigges</t>
  </si>
  <si>
    <t>Steffen</t>
  </si>
  <si>
    <t>Dietz</t>
  </si>
  <si>
    <t>Adamyan</t>
  </si>
  <si>
    <t>Sargis</t>
  </si>
  <si>
    <t>Waldschmidt</t>
  </si>
  <si>
    <t>Ges.</t>
  </si>
  <si>
    <t>HR</t>
  </si>
  <si>
    <t>Note</t>
  </si>
  <si>
    <t>RR</t>
  </si>
  <si>
    <t>Note2</t>
  </si>
  <si>
    <t>Heuer Fernandes</t>
  </si>
  <si>
    <t>Hermann</t>
  </si>
  <si>
    <t>Hannes</t>
  </si>
  <si>
    <t>Dickes</t>
  </si>
  <si>
    <t>Fernando</t>
  </si>
  <si>
    <t>Soumahoro</t>
  </si>
  <si>
    <t>Aboubaka</t>
  </si>
  <si>
    <t>Ramos</t>
  </si>
  <si>
    <t>Guilherme</t>
  </si>
  <si>
    <t>Mikelbrencis</t>
  </si>
  <si>
    <t>William</t>
  </si>
  <si>
    <t>Katterbach</t>
  </si>
  <si>
    <t>Muheim</t>
  </si>
  <si>
    <t>Miro</t>
  </si>
  <si>
    <t>Hefti</t>
  </si>
  <si>
    <t>Schonlau</t>
  </si>
  <si>
    <t>Torunarigha</t>
  </si>
  <si>
    <t>Jordan</t>
  </si>
  <si>
    <t>Megeed</t>
  </si>
  <si>
    <t>Yalcinkaya</t>
  </si>
  <si>
    <t>Bilal</t>
  </si>
  <si>
    <t>Elfadli</t>
  </si>
  <si>
    <t>Poręba</t>
  </si>
  <si>
    <t>Łukasz</t>
  </si>
  <si>
    <t>Capaldo</t>
  </si>
  <si>
    <t>Suhonen</t>
  </si>
  <si>
    <t>Anssi</t>
  </si>
  <si>
    <t>Remberg</t>
  </si>
  <si>
    <t>Nicolai</t>
  </si>
  <si>
    <t>Pherai</t>
  </si>
  <si>
    <t xml:space="preserve">Immanuel </t>
  </si>
  <si>
    <t>Öztunali</t>
  </si>
  <si>
    <t>Levin</t>
  </si>
  <si>
    <t>Meffert</t>
  </si>
  <si>
    <t>Røssing-Lelesiit</t>
  </si>
  <si>
    <t>Stange</t>
  </si>
  <si>
    <t>Otto</t>
  </si>
  <si>
    <t>Baldé</t>
  </si>
  <si>
    <t xml:space="preserve">Philippe </t>
  </si>
  <si>
    <t>Rayan</t>
  </si>
  <si>
    <t>Sahiti</t>
  </si>
  <si>
    <t>Emir</t>
  </si>
  <si>
    <t>Königsdörffer</t>
  </si>
  <si>
    <t>Ransford</t>
  </si>
  <si>
    <t>Dompé</t>
  </si>
  <si>
    <t>Jean-Luc</t>
  </si>
  <si>
    <t>Bakery</t>
  </si>
  <si>
    <t>Glatzel</t>
  </si>
  <si>
    <t>Poulsen</t>
  </si>
  <si>
    <t>Yussuf</t>
  </si>
  <si>
    <t>Bella-Kotchap</t>
  </si>
  <si>
    <t>Armel</t>
  </si>
  <si>
    <t>Peretz</t>
  </si>
  <si>
    <t>Boniface</t>
  </si>
  <si>
    <t>Victor</t>
  </si>
  <si>
    <t>Tella</t>
  </si>
  <si>
    <t>Adli</t>
  </si>
  <si>
    <t>Amine</t>
  </si>
  <si>
    <t>Terrier</t>
  </si>
  <si>
    <t>Martin</t>
  </si>
  <si>
    <t>Schick</t>
  </si>
  <si>
    <t>Patrik</t>
  </si>
  <si>
    <t>Fernandes</t>
  </si>
  <si>
    <t>Martim</t>
  </si>
  <si>
    <t>Urbig</t>
  </si>
  <si>
    <t>Ulreich</t>
  </si>
  <si>
    <t>Sven</t>
  </si>
  <si>
    <t>Neuer</t>
  </si>
  <si>
    <t>Manuel</t>
  </si>
  <si>
    <t>Buchmann</t>
  </si>
  <si>
    <t>Tarek</t>
  </si>
  <si>
    <t>Boey</t>
  </si>
  <si>
    <t>Sacha</t>
  </si>
  <si>
    <t>Ito</t>
  </si>
  <si>
    <t>Hiroki</t>
  </si>
  <si>
    <t>Kim</t>
  </si>
  <si>
    <t>Min-jae</t>
  </si>
  <si>
    <t>Stanisic</t>
  </si>
  <si>
    <t>Davies</t>
  </si>
  <si>
    <t>Alphonso</t>
  </si>
  <si>
    <t>Upamecano</t>
  </si>
  <si>
    <t>Dayot</t>
  </si>
  <si>
    <t>Guerreiro</t>
  </si>
  <si>
    <t>Raphaël</t>
  </si>
  <si>
    <t>Laimer</t>
  </si>
  <si>
    <t>Konrad</t>
  </si>
  <si>
    <t>Tah</t>
  </si>
  <si>
    <t>Lennart</t>
  </si>
  <si>
    <t>Zvonarek</t>
  </si>
  <si>
    <t>Zaragoza</t>
  </si>
  <si>
    <t>Bryan</t>
  </si>
  <si>
    <t>Pavlovic</t>
  </si>
  <si>
    <t>Aleksandar</t>
  </si>
  <si>
    <t>Bischof</t>
  </si>
  <si>
    <t>Olise</t>
  </si>
  <si>
    <t>Musiala</t>
  </si>
  <si>
    <t>Jamal</t>
  </si>
  <si>
    <t>Palhinha</t>
  </si>
  <si>
    <t xml:space="preserve">João </t>
  </si>
  <si>
    <t>Coman</t>
  </si>
  <si>
    <t>Kingsley</t>
  </si>
  <si>
    <t>Kimmich</t>
  </si>
  <si>
    <t>Joshua</t>
  </si>
  <si>
    <t>Goretzka</t>
  </si>
  <si>
    <t>Gnabry</t>
  </si>
  <si>
    <t>Serge</t>
  </si>
  <si>
    <t>Kusi-Asare</t>
  </si>
  <si>
    <t>Jonah</t>
  </si>
  <si>
    <t>Kane</t>
  </si>
  <si>
    <t>Harry</t>
  </si>
  <si>
    <t>Diaz</t>
  </si>
  <si>
    <t>Luiz</t>
  </si>
  <si>
    <t>Koch</t>
  </si>
  <si>
    <t>Spalte1</t>
  </si>
  <si>
    <t>Kicker</t>
  </si>
  <si>
    <t>Diff</t>
  </si>
  <si>
    <t>Spalte2</t>
  </si>
  <si>
    <t>Burger</t>
  </si>
  <si>
    <t>Klaus</t>
  </si>
  <si>
    <t>Lindström</t>
  </si>
  <si>
    <t>Leal Costa</t>
  </si>
  <si>
    <t>Machio</t>
  </si>
  <si>
    <t>Luis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</si>
</sst>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4" x14ac:knownFonts="1"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000000"/>
      <name val="Courier New"/>
      <family val="3"/>
    </font>
    <font>
      <sz val="11"/>
      <color rgb="FF00B050"/>
      <name val="Calibri"/>
      <family val="2"/>
    </font>
    <font>
      <sz val="11"/>
      <color rgb="FFFFFF00"/>
      <name val="Calibri"/>
      <family val="2"/>
    </font>
    <font>
      <sz val="11"/>
      <color rgb="FF92D050"/>
      <name val="Calibri"/>
      <family val="2"/>
    </font>
    <font>
      <sz val="11"/>
      <color rgb="FFFFFFFF"/>
      <name val="Courier New"/>
      <family val="3"/>
    </font>
    <font>
      <sz val="11"/>
      <color rgb="FF00B050"/>
      <name val="Courier New"/>
      <family val="3"/>
    </font>
    <font>
      <sz val="11"/>
      <color rgb="FFFFFF00"/>
      <name val="Courier New"/>
      <family val="3"/>
    </font>
    <font>
      <sz val="11"/>
      <color rgb="FF92D050"/>
      <name val="Courier New"/>
      <family val="3"/>
    </font>
    <font>
      <sz val="11"/>
      <color rgb="FFFFC000"/>
      <name val="Calibri"/>
      <family val="2"/>
    </font>
    <font>
      <sz val="11"/>
      <color theme="1"/>
      <name val="Calibri"/>
      <family val="2"/>
    </font>
    <font>
      <b/>
      <sz val="11"/>
      <color rgb="FFFFFFFF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color theme="1"/>
      <name val="Courier New"/>
      <family val="3"/>
    </font>
    <font>
      <b/>
      <sz val="11"/>
      <color theme="1"/>
      <name val="Calibri"/>
      <family val="2"/>
    </font>
    <font>
      <b/>
      <sz val="11"/>
      <color theme="0"/>
      <name val="Courier New"/>
      <family val="3"/>
    </font>
    <font>
      <b/>
      <sz val="11"/>
      <name val="Courier New"/>
      <family val="3"/>
    </font>
    <font>
      <b/>
      <sz val="11"/>
      <name val="Calibri"/>
      <family val="2"/>
    </font>
    <font>
      <sz val="11"/>
      <name val="Calibri"/>
      <family val="2"/>
    </font>
    <font>
      <sz val="11"/>
      <color theme="0"/>
      <name val="Courier New"/>
      <family val="3"/>
    </font>
    <font>
      <b/>
      <sz val="11"/>
      <color rgb="FF00B050"/>
      <name val="Courier New"/>
      <family val="3"/>
    </font>
    <font>
      <b/>
      <sz val="11"/>
      <color rgb="FF00B050"/>
      <name val="Calibri"/>
      <family val="2"/>
    </font>
    <font>
      <b/>
      <sz val="11"/>
      <color rgb="FF000000"/>
      <name val="Calibri"/>
      <family val="2"/>
    </font>
    <font>
      <b/>
      <sz val="11"/>
      <color rgb="FFFFC000"/>
      <name val="Calibri"/>
      <family val="2"/>
    </font>
    <font>
      <b/>
      <sz val="11"/>
      <color rgb="FF92D050"/>
      <name val="Courier New"/>
      <family val="3"/>
    </font>
    <font>
      <b/>
      <sz val="11"/>
      <color rgb="FF92D050"/>
      <name val="Calibri"/>
      <family val="2"/>
    </font>
    <font>
      <b/>
      <sz val="11"/>
      <color rgb="FFFFFFFF"/>
      <name val="Courier New"/>
      <family val="3"/>
    </font>
    <font>
      <b/>
      <sz val="11"/>
      <color rgb="FFFFFF00"/>
      <name val="Courier New"/>
      <family val="3"/>
    </font>
    <font>
      <b/>
      <sz val="11"/>
      <color rgb="FFFFFF00"/>
      <name val="Calibri"/>
      <family val="2"/>
    </font>
    <font>
      <sz val="11"/>
      <name val="Courier New"/>
      <family val="3"/>
    </font>
    <font>
      <b/>
      <sz val="11"/>
      <color rgb="FFFF0000"/>
      <name val="Courier New"/>
      <family val="3"/>
    </font>
    <font>
      <b/>
      <sz val="11"/>
      <color rgb="FFC00000"/>
      <name val="Courier New"/>
      <family val="3"/>
    </font>
  </fonts>
  <fills count="19">
    <fill>
      <patternFill patternType="none"/>
    </fill>
    <fill>
      <patternFill patternType="gray125"/>
    </fill>
    <fill>
      <patternFill patternType="solid">
        <fgColor rgb="FFFF0066"/>
        <bgColor rgb="FFFF0066"/>
      </patternFill>
    </fill>
    <fill>
      <patternFill patternType="solid">
        <fgColor rgb="FF375623"/>
        <bgColor rgb="FF375623"/>
      </patternFill>
    </fill>
    <fill>
      <patternFill patternType="solid">
        <fgColor rgb="FF305496"/>
        <bgColor rgb="FF305496"/>
      </patternFill>
    </fill>
    <fill>
      <patternFill patternType="solid">
        <fgColor rgb="FF4472C4"/>
        <bgColor rgb="FF4472C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375623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375623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375623"/>
      </patternFill>
    </fill>
    <fill>
      <patternFill patternType="solid">
        <fgColor theme="1"/>
        <bgColor rgb="FFFF0066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rgb="FFFF0066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/>
    <xf numFmtId="0" fontId="1" fillId="0" borderId="5" xfId="0" applyFont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2" fontId="1" fillId="3" borderId="5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2" fontId="0" fillId="0" borderId="0" xfId="0" applyNumberFormat="1"/>
    <xf numFmtId="0" fontId="3" fillId="0" borderId="5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2" fontId="3" fillId="3" borderId="5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2" fontId="5" fillId="3" borderId="5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0" fillId="0" borderId="0" xfId="0" applyFont="1"/>
    <xf numFmtId="0" fontId="1" fillId="0" borderId="0" xfId="0" applyFont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2" fontId="10" fillId="0" borderId="5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2" fontId="1" fillId="4" borderId="5" xfId="0" applyNumberFormat="1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2" fontId="1" fillId="5" borderId="5" xfId="0" applyNumberFormat="1" applyFon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164" fontId="4" fillId="5" borderId="5" xfId="0" applyNumberFormat="1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164" fontId="5" fillId="2" borderId="9" xfId="0" applyNumberFormat="1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164" fontId="5" fillId="5" borderId="9" xfId="0" applyNumberFormat="1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164" fontId="3" fillId="2" borderId="9" xfId="0" applyNumberFormat="1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164" fontId="3" fillId="4" borderId="9" xfId="0" applyNumberFormat="1" applyFont="1" applyFill="1" applyBorder="1" applyAlignment="1">
      <alignment horizontal="center"/>
    </xf>
    <xf numFmtId="2" fontId="3" fillId="4" borderId="9" xfId="0" applyNumberFormat="1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2" fontId="4" fillId="5" borderId="5" xfId="0" applyNumberFormat="1" applyFont="1" applyFill="1" applyBorder="1" applyAlignment="1">
      <alignment horizontal="center"/>
    </xf>
    <xf numFmtId="0" fontId="14" fillId="0" borderId="0" xfId="0" applyFont="1"/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164" fontId="14" fillId="0" borderId="2" xfId="0" applyNumberFormat="1" applyFont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1" fillId="8" borderId="0" xfId="0" applyFont="1" applyFill="1" applyAlignment="1">
      <alignment horizontal="center"/>
    </xf>
    <xf numFmtId="0" fontId="11" fillId="8" borderId="0" xfId="0" applyFont="1" applyFill="1"/>
    <xf numFmtId="0" fontId="16" fillId="8" borderId="5" xfId="0" applyFont="1" applyFill="1" applyBorder="1" applyAlignment="1">
      <alignment horizontal="center"/>
    </xf>
    <xf numFmtId="164" fontId="16" fillId="8" borderId="5" xfId="0" applyNumberFormat="1" applyFont="1" applyFill="1" applyBorder="1" applyAlignment="1">
      <alignment horizontal="center"/>
    </xf>
    <xf numFmtId="0" fontId="16" fillId="9" borderId="5" xfId="0" applyFont="1" applyFill="1" applyBorder="1" applyAlignment="1">
      <alignment horizontal="center"/>
    </xf>
    <xf numFmtId="2" fontId="16" fillId="9" borderId="5" xfId="0" applyNumberFormat="1" applyFont="1" applyFill="1" applyBorder="1" applyAlignment="1">
      <alignment horizontal="center"/>
    </xf>
    <xf numFmtId="0" fontId="16" fillId="8" borderId="6" xfId="0" applyFont="1" applyFill="1" applyBorder="1" applyAlignment="1">
      <alignment horizontal="center"/>
    </xf>
    <xf numFmtId="0" fontId="16" fillId="8" borderId="2" xfId="0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164" fontId="12" fillId="2" borderId="5" xfId="0" applyNumberFormat="1" applyFont="1" applyFill="1" applyBorder="1" applyAlignment="1">
      <alignment horizontal="center"/>
    </xf>
    <xf numFmtId="164" fontId="12" fillId="0" borderId="5" xfId="0" applyNumberFormat="1" applyFont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2" fontId="12" fillId="3" borderId="5" xfId="0" applyNumberFormat="1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6" fillId="10" borderId="5" xfId="0" applyFont="1" applyFill="1" applyBorder="1" applyAlignment="1">
      <alignment horizontal="center"/>
    </xf>
    <xf numFmtId="164" fontId="16" fillId="10" borderId="5" xfId="0" applyNumberFormat="1" applyFont="1" applyFill="1" applyBorder="1" applyAlignment="1">
      <alignment horizontal="center"/>
    </xf>
    <xf numFmtId="0" fontId="16" fillId="11" borderId="5" xfId="0" applyFont="1" applyFill="1" applyBorder="1" applyAlignment="1">
      <alignment horizontal="center"/>
    </xf>
    <xf numFmtId="2" fontId="16" fillId="11" borderId="5" xfId="0" applyNumberFormat="1" applyFont="1" applyFill="1" applyBorder="1" applyAlignment="1">
      <alignment horizontal="center"/>
    </xf>
    <xf numFmtId="0" fontId="16" fillId="10" borderId="6" xfId="0" applyFont="1" applyFill="1" applyBorder="1" applyAlignment="1">
      <alignment horizontal="center"/>
    </xf>
    <xf numFmtId="0" fontId="11" fillId="10" borderId="0" xfId="0" applyFont="1" applyFill="1" applyAlignment="1">
      <alignment horizontal="center"/>
    </xf>
    <xf numFmtId="0" fontId="11" fillId="10" borderId="0" xfId="0" applyFont="1" applyFill="1"/>
    <xf numFmtId="0" fontId="16" fillId="6" borderId="5" xfId="0" applyFont="1" applyFill="1" applyBorder="1" applyAlignment="1">
      <alignment horizontal="center"/>
    </xf>
    <xf numFmtId="164" fontId="16" fillId="6" borderId="5" xfId="0" applyNumberFormat="1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/>
    </xf>
    <xf numFmtId="2" fontId="16" fillId="7" borderId="5" xfId="0" applyNumberFormat="1" applyFont="1" applyFill="1" applyBorder="1" applyAlignment="1">
      <alignment horizontal="center"/>
    </xf>
    <xf numFmtId="0" fontId="16" fillId="6" borderId="6" xfId="0" applyFont="1" applyFill="1" applyBorder="1" applyAlignment="1">
      <alignment horizontal="center"/>
    </xf>
    <xf numFmtId="0" fontId="11" fillId="6" borderId="0" xfId="0" applyFont="1" applyFill="1"/>
    <xf numFmtId="0" fontId="16" fillId="0" borderId="5" xfId="0" applyFont="1" applyBorder="1" applyAlignment="1">
      <alignment horizontal="center"/>
    </xf>
    <xf numFmtId="164" fontId="16" fillId="0" borderId="5" xfId="0" applyNumberFormat="1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2" fontId="16" fillId="0" borderId="5" xfId="0" applyNumberFormat="1" applyFont="1" applyBorder="1" applyAlignment="1">
      <alignment horizontal="center"/>
    </xf>
    <xf numFmtId="0" fontId="17" fillId="0" borderId="4" xfId="0" applyFont="1" applyBorder="1"/>
    <xf numFmtId="0" fontId="13" fillId="0" borderId="5" xfId="0" applyFont="1" applyBorder="1" applyAlignment="1">
      <alignment horizontal="center"/>
    </xf>
    <xf numFmtId="164" fontId="13" fillId="2" borderId="5" xfId="0" applyNumberFormat="1" applyFont="1" applyFill="1" applyBorder="1" applyAlignment="1">
      <alignment horizontal="center"/>
    </xf>
    <xf numFmtId="164" fontId="13" fillId="0" borderId="5" xfId="0" applyNumberFormat="1" applyFont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2" fontId="13" fillId="3" borderId="5" xfId="0" applyNumberFormat="1" applyFont="1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8" fillId="10" borderId="4" xfId="0" applyFont="1" applyFill="1" applyBorder="1"/>
    <xf numFmtId="0" fontId="19" fillId="10" borderId="5" xfId="0" applyFont="1" applyFill="1" applyBorder="1" applyAlignment="1">
      <alignment horizontal="center"/>
    </xf>
    <xf numFmtId="164" fontId="19" fillId="10" borderId="5" xfId="0" applyNumberFormat="1" applyFont="1" applyFill="1" applyBorder="1" applyAlignment="1">
      <alignment horizontal="center"/>
    </xf>
    <xf numFmtId="0" fontId="19" fillId="11" borderId="5" xfId="0" applyFont="1" applyFill="1" applyBorder="1" applyAlignment="1">
      <alignment horizontal="center"/>
    </xf>
    <xf numFmtId="2" fontId="19" fillId="11" borderId="5" xfId="0" applyNumberFormat="1" applyFont="1" applyFill="1" applyBorder="1" applyAlignment="1">
      <alignment horizontal="center"/>
    </xf>
    <xf numFmtId="0" fontId="19" fillId="10" borderId="6" xfId="0" applyFont="1" applyFill="1" applyBorder="1" applyAlignment="1">
      <alignment horizontal="center"/>
    </xf>
    <xf numFmtId="0" fontId="20" fillId="10" borderId="0" xfId="0" applyFont="1" applyFill="1" applyAlignment="1">
      <alignment horizontal="center"/>
    </xf>
    <xf numFmtId="0" fontId="20" fillId="10" borderId="0" xfId="0" applyFont="1" applyFill="1"/>
    <xf numFmtId="0" fontId="19" fillId="6" borderId="5" xfId="0" applyFont="1" applyFill="1" applyBorder="1" applyAlignment="1">
      <alignment horizontal="center"/>
    </xf>
    <xf numFmtId="164" fontId="19" fillId="6" borderId="5" xfId="0" applyNumberFormat="1" applyFont="1" applyFill="1" applyBorder="1" applyAlignment="1">
      <alignment horizontal="center"/>
    </xf>
    <xf numFmtId="0" fontId="19" fillId="7" borderId="5" xfId="0" applyFont="1" applyFill="1" applyBorder="1" applyAlignment="1">
      <alignment horizontal="center"/>
    </xf>
    <xf numFmtId="2" fontId="19" fillId="7" borderId="5" xfId="0" applyNumberFormat="1" applyFont="1" applyFill="1" applyBorder="1" applyAlignment="1">
      <alignment horizontal="center"/>
    </xf>
    <xf numFmtId="0" fontId="19" fillId="6" borderId="6" xfId="0" applyFont="1" applyFill="1" applyBorder="1" applyAlignment="1">
      <alignment horizontal="center"/>
    </xf>
    <xf numFmtId="0" fontId="20" fillId="6" borderId="0" xfId="0" applyFont="1" applyFill="1" applyAlignment="1">
      <alignment horizontal="center"/>
    </xf>
    <xf numFmtId="0" fontId="20" fillId="6" borderId="0" xfId="0" applyFont="1" applyFill="1"/>
    <xf numFmtId="0" fontId="19" fillId="8" borderId="5" xfId="0" applyFont="1" applyFill="1" applyBorder="1" applyAlignment="1">
      <alignment horizontal="center"/>
    </xf>
    <xf numFmtId="164" fontId="19" fillId="8" borderId="5" xfId="0" applyNumberFormat="1" applyFont="1" applyFill="1" applyBorder="1" applyAlignment="1">
      <alignment horizontal="center"/>
    </xf>
    <xf numFmtId="0" fontId="19" fillId="9" borderId="5" xfId="0" applyFont="1" applyFill="1" applyBorder="1" applyAlignment="1">
      <alignment horizontal="center"/>
    </xf>
    <xf numFmtId="2" fontId="19" fillId="9" borderId="5" xfId="0" applyNumberFormat="1" applyFont="1" applyFill="1" applyBorder="1" applyAlignment="1">
      <alignment horizontal="center"/>
    </xf>
    <xf numFmtId="0" fontId="19" fillId="8" borderId="6" xfId="0" applyFont="1" applyFill="1" applyBorder="1" applyAlignment="1">
      <alignment horizontal="center"/>
    </xf>
    <xf numFmtId="0" fontId="20" fillId="8" borderId="0" xfId="0" applyFont="1" applyFill="1"/>
    <xf numFmtId="0" fontId="17" fillId="0" borderId="4" xfId="0" applyFont="1" applyBorder="1" applyAlignment="1">
      <alignment horizontal="center"/>
    </xf>
    <xf numFmtId="164" fontId="13" fillId="2" borderId="9" xfId="0" applyNumberFormat="1" applyFont="1" applyFill="1" applyBorder="1" applyAlignment="1">
      <alignment horizontal="center"/>
    </xf>
    <xf numFmtId="0" fontId="13" fillId="0" borderId="9" xfId="0" applyFont="1" applyBorder="1" applyAlignment="1">
      <alignment horizontal="center"/>
    </xf>
    <xf numFmtId="164" fontId="13" fillId="0" borderId="9" xfId="0" applyNumberFormat="1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2" fontId="13" fillId="0" borderId="0" xfId="0" applyNumberFormat="1" applyFont="1"/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0" fontId="19" fillId="10" borderId="2" xfId="0" applyFont="1" applyFill="1" applyBorder="1" applyAlignment="1">
      <alignment horizontal="center"/>
    </xf>
    <xf numFmtId="0" fontId="19" fillId="10" borderId="9" xfId="0" applyFont="1" applyFill="1" applyBorder="1" applyAlignment="1">
      <alignment horizontal="center"/>
    </xf>
    <xf numFmtId="164" fontId="19" fillId="10" borderId="9" xfId="0" applyNumberFormat="1" applyFont="1" applyFill="1" applyBorder="1" applyAlignment="1">
      <alignment horizontal="center"/>
    </xf>
    <xf numFmtId="0" fontId="19" fillId="10" borderId="11" xfId="0" applyFont="1" applyFill="1" applyBorder="1" applyAlignment="1">
      <alignment horizontal="center"/>
    </xf>
    <xf numFmtId="0" fontId="19" fillId="6" borderId="9" xfId="0" applyFont="1" applyFill="1" applyBorder="1" applyAlignment="1">
      <alignment horizontal="center"/>
    </xf>
    <xf numFmtId="164" fontId="19" fillId="6" borderId="9" xfId="0" applyNumberFormat="1" applyFont="1" applyFill="1" applyBorder="1" applyAlignment="1">
      <alignment horizontal="center"/>
    </xf>
    <xf numFmtId="0" fontId="19" fillId="6" borderId="11" xfId="0" applyFont="1" applyFill="1" applyBorder="1" applyAlignment="1">
      <alignment horizontal="center"/>
    </xf>
    <xf numFmtId="164" fontId="14" fillId="2" borderId="5" xfId="0" applyNumberFormat="1" applyFont="1" applyFill="1" applyBorder="1" applyAlignment="1">
      <alignment horizontal="center"/>
    </xf>
    <xf numFmtId="164" fontId="14" fillId="2" borderId="9" xfId="0" applyNumberFormat="1" applyFont="1" applyFill="1" applyBorder="1" applyAlignment="1">
      <alignment horizontal="center"/>
    </xf>
    <xf numFmtId="164" fontId="0" fillId="12" borderId="9" xfId="0" applyNumberFormat="1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0" xfId="0" applyFill="1"/>
    <xf numFmtId="0" fontId="13" fillId="13" borderId="2" xfId="0" applyFont="1" applyFill="1" applyBorder="1" applyAlignment="1">
      <alignment horizontal="center"/>
    </xf>
    <xf numFmtId="0" fontId="13" fillId="13" borderId="9" xfId="0" applyFont="1" applyFill="1" applyBorder="1" applyAlignment="1">
      <alignment horizontal="center"/>
    </xf>
    <xf numFmtId="0" fontId="0" fillId="14" borderId="0" xfId="0" applyFill="1"/>
    <xf numFmtId="0" fontId="23" fillId="0" borderId="5" xfId="0" applyFont="1" applyBorder="1" applyAlignment="1">
      <alignment horizontal="center"/>
    </xf>
    <xf numFmtId="164" fontId="23" fillId="0" borderId="5" xfId="0" applyNumberFormat="1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13" borderId="5" xfId="0" applyFont="1" applyFill="1" applyBorder="1" applyAlignment="1">
      <alignment horizontal="center"/>
    </xf>
    <xf numFmtId="164" fontId="25" fillId="0" borderId="5" xfId="0" applyNumberFormat="1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12" fillId="13" borderId="5" xfId="0" applyFont="1" applyFill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13" borderId="5" xfId="0" applyFont="1" applyFill="1" applyBorder="1" applyAlignment="1">
      <alignment horizontal="center"/>
    </xf>
    <xf numFmtId="164" fontId="27" fillId="2" borderId="5" xfId="0" applyNumberFormat="1" applyFont="1" applyFill="1" applyBorder="1" applyAlignment="1">
      <alignment horizontal="center"/>
    </xf>
    <xf numFmtId="164" fontId="27" fillId="0" borderId="5" xfId="0" applyNumberFormat="1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164" fontId="24" fillId="0" borderId="5" xfId="0" applyNumberFormat="1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30" fillId="0" borderId="5" xfId="0" applyFont="1" applyBorder="1" applyAlignment="1">
      <alignment horizontal="center"/>
    </xf>
    <xf numFmtId="164" fontId="30" fillId="0" borderId="5" xfId="0" applyNumberFormat="1" applyFont="1" applyBorder="1" applyAlignment="1">
      <alignment horizontal="center"/>
    </xf>
    <xf numFmtId="0" fontId="30" fillId="0" borderId="6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9" xfId="0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164" fontId="30" fillId="2" borderId="9" xfId="0" applyNumberFormat="1" applyFont="1" applyFill="1" applyBorder="1" applyAlignment="1">
      <alignment horizontal="center"/>
    </xf>
    <xf numFmtId="164" fontId="30" fillId="0" borderId="9" xfId="0" applyNumberFormat="1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4" fillId="13" borderId="9" xfId="0" applyFont="1" applyFill="1" applyBorder="1" applyAlignment="1">
      <alignment horizontal="center"/>
    </xf>
    <xf numFmtId="164" fontId="24" fillId="0" borderId="9" xfId="0" applyNumberFormat="1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0" xfId="0" applyFont="1"/>
    <xf numFmtId="0" fontId="13" fillId="13" borderId="5" xfId="0" applyFont="1" applyFill="1" applyBorder="1" applyAlignment="1">
      <alignment horizontal="center"/>
    </xf>
    <xf numFmtId="0" fontId="13" fillId="14" borderId="9" xfId="0" applyFont="1" applyFill="1" applyBorder="1" applyAlignment="1">
      <alignment horizontal="center"/>
    </xf>
    <xf numFmtId="164" fontId="24" fillId="13" borderId="9" xfId="0" applyNumberFormat="1" applyFont="1" applyFill="1" applyBorder="1" applyAlignment="1">
      <alignment horizontal="center"/>
    </xf>
    <xf numFmtId="164" fontId="13" fillId="13" borderId="9" xfId="0" applyNumberFormat="1" applyFont="1" applyFill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2" fontId="12" fillId="0" borderId="5" xfId="0" applyNumberFormat="1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2" fontId="27" fillId="0" borderId="5" xfId="0" applyNumberFormat="1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164" fontId="27" fillId="2" borderId="9" xfId="0" applyNumberFormat="1" applyFont="1" applyFill="1" applyBorder="1" applyAlignment="1">
      <alignment horizontal="center"/>
    </xf>
    <xf numFmtId="0" fontId="27" fillId="0" borderId="9" xfId="0" applyFont="1" applyBorder="1" applyAlignment="1">
      <alignment horizontal="center"/>
    </xf>
    <xf numFmtId="164" fontId="27" fillId="0" borderId="9" xfId="0" applyNumberFormat="1" applyFont="1" applyBorder="1" applyAlignment="1">
      <alignment horizontal="center"/>
    </xf>
    <xf numFmtId="2" fontId="27" fillId="0" borderId="9" xfId="0" applyNumberFormat="1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164" fontId="23" fillId="2" borderId="9" xfId="0" applyNumberFormat="1" applyFont="1" applyFill="1" applyBorder="1" applyAlignment="1">
      <alignment horizontal="center"/>
    </xf>
    <xf numFmtId="0" fontId="23" fillId="0" borderId="9" xfId="0" applyFont="1" applyBorder="1" applyAlignment="1">
      <alignment horizontal="center"/>
    </xf>
    <xf numFmtId="164" fontId="23" fillId="0" borderId="9" xfId="0" applyNumberFormat="1" applyFont="1" applyBorder="1" applyAlignment="1">
      <alignment horizontal="center"/>
    </xf>
    <xf numFmtId="2" fontId="23" fillId="0" borderId="9" xfId="0" applyNumberFormat="1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2" fontId="30" fillId="0" borderId="9" xfId="0" applyNumberFormat="1" applyFont="1" applyBorder="1" applyAlignment="1">
      <alignment horizontal="center"/>
    </xf>
    <xf numFmtId="0" fontId="23" fillId="4" borderId="5" xfId="0" applyFont="1" applyFill="1" applyBorder="1" applyAlignment="1">
      <alignment horizontal="center"/>
    </xf>
    <xf numFmtId="164" fontId="23" fillId="4" borderId="5" xfId="0" applyNumberFormat="1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164" fontId="12" fillId="5" borderId="5" xfId="0" applyNumberFormat="1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164" fontId="12" fillId="4" borderId="5" xfId="0" applyNumberFormat="1" applyFont="1" applyFill="1" applyBorder="1" applyAlignment="1">
      <alignment horizontal="center"/>
    </xf>
    <xf numFmtId="0" fontId="29" fillId="4" borderId="13" xfId="0" applyFont="1" applyFill="1" applyBorder="1" applyAlignment="1">
      <alignment horizontal="center"/>
    </xf>
    <xf numFmtId="0" fontId="29" fillId="4" borderId="8" xfId="0" applyFont="1" applyFill="1" applyBorder="1" applyAlignment="1">
      <alignment horizontal="center"/>
    </xf>
    <xf numFmtId="0" fontId="30" fillId="4" borderId="5" xfId="0" applyFont="1" applyFill="1" applyBorder="1" applyAlignment="1">
      <alignment horizontal="center"/>
    </xf>
    <xf numFmtId="164" fontId="30" fillId="4" borderId="5" xfId="0" applyNumberFormat="1" applyFont="1" applyFill="1" applyBorder="1" applyAlignment="1">
      <alignment horizontal="center"/>
    </xf>
    <xf numFmtId="0" fontId="27" fillId="4" borderId="5" xfId="0" applyFont="1" applyFill="1" applyBorder="1" applyAlignment="1">
      <alignment horizontal="center"/>
    </xf>
    <xf numFmtId="164" fontId="27" fillId="4" borderId="5" xfId="0" applyNumberFormat="1" applyFont="1" applyFill="1" applyBorder="1" applyAlignment="1">
      <alignment horizontal="center"/>
    </xf>
    <xf numFmtId="0" fontId="27" fillId="5" borderId="5" xfId="0" applyFont="1" applyFill="1" applyBorder="1" applyAlignment="1">
      <alignment horizontal="center"/>
    </xf>
    <xf numFmtId="164" fontId="27" fillId="5" borderId="5" xfId="0" applyNumberFormat="1" applyFont="1" applyFill="1" applyBorder="1" applyAlignment="1">
      <alignment horizontal="center"/>
    </xf>
    <xf numFmtId="0" fontId="23" fillId="5" borderId="5" xfId="0" applyFont="1" applyFill="1" applyBorder="1" applyAlignment="1">
      <alignment horizontal="center"/>
    </xf>
    <xf numFmtId="164" fontId="23" fillId="5" borderId="5" xfId="0" applyNumberFormat="1" applyFont="1" applyFill="1" applyBorder="1" applyAlignment="1">
      <alignment horizontal="center"/>
    </xf>
    <xf numFmtId="0" fontId="25" fillId="4" borderId="5" xfId="0" applyFont="1" applyFill="1" applyBorder="1" applyAlignment="1">
      <alignment horizontal="center"/>
    </xf>
    <xf numFmtId="164" fontId="25" fillId="4" borderId="5" xfId="0" applyNumberFormat="1" applyFont="1" applyFill="1" applyBorder="1" applyAlignment="1">
      <alignment horizontal="center"/>
    </xf>
    <xf numFmtId="2" fontId="12" fillId="4" borderId="5" xfId="0" applyNumberFormat="1" applyFont="1" applyFill="1" applyBorder="1" applyAlignment="1">
      <alignment horizontal="center"/>
    </xf>
    <xf numFmtId="0" fontId="25" fillId="4" borderId="6" xfId="0" applyFont="1" applyFill="1" applyBorder="1" applyAlignment="1">
      <alignment horizontal="center"/>
    </xf>
    <xf numFmtId="0" fontId="25" fillId="4" borderId="2" xfId="0" applyFont="1" applyFill="1" applyBorder="1" applyAlignment="1">
      <alignment horizontal="center"/>
    </xf>
    <xf numFmtId="2" fontId="12" fillId="5" borderId="5" xfId="0" applyNumberFormat="1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/>
    </xf>
    <xf numFmtId="0" fontId="23" fillId="4" borderId="6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23" fillId="5" borderId="6" xfId="0" applyFont="1" applyFill="1" applyBorder="1" applyAlignment="1">
      <alignment horizontal="center"/>
    </xf>
    <xf numFmtId="0" fontId="30" fillId="5" borderId="5" xfId="0" applyFont="1" applyFill="1" applyBorder="1" applyAlignment="1">
      <alignment horizontal="center"/>
    </xf>
    <xf numFmtId="164" fontId="30" fillId="5" borderId="5" xfId="0" applyNumberFormat="1" applyFont="1" applyFill="1" applyBorder="1" applyAlignment="1">
      <alignment horizontal="center"/>
    </xf>
    <xf numFmtId="0" fontId="30" fillId="5" borderId="6" xfId="0" applyFont="1" applyFill="1" applyBorder="1" applyAlignment="1">
      <alignment horizontal="center"/>
    </xf>
    <xf numFmtId="0" fontId="30" fillId="4" borderId="6" xfId="0" applyFont="1" applyFill="1" applyBorder="1" applyAlignment="1">
      <alignment horizontal="center"/>
    </xf>
    <xf numFmtId="0" fontId="27" fillId="4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30" fillId="3" borderId="5" xfId="0" applyFont="1" applyFill="1" applyBorder="1" applyAlignment="1">
      <alignment horizontal="center"/>
    </xf>
    <xf numFmtId="2" fontId="30" fillId="3" borderId="5" xfId="0" applyNumberFormat="1" applyFont="1" applyFill="1" applyBorder="1" applyAlignment="1">
      <alignment horizontal="center"/>
    </xf>
    <xf numFmtId="0" fontId="23" fillId="3" borderId="5" xfId="0" applyFont="1" applyFill="1" applyBorder="1" applyAlignment="1">
      <alignment horizontal="center"/>
    </xf>
    <xf numFmtId="2" fontId="23" fillId="3" borderId="5" xfId="0" applyNumberFormat="1" applyFont="1" applyFill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27" fillId="3" borderId="5" xfId="0" applyFont="1" applyFill="1" applyBorder="1" applyAlignment="1">
      <alignment horizontal="center"/>
    </xf>
    <xf numFmtId="2" fontId="27" fillId="3" borderId="5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2" fontId="12" fillId="0" borderId="2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7" fillId="0" borderId="10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0" fontId="29" fillId="15" borderId="10" xfId="0" applyFont="1" applyFill="1" applyBorder="1" applyAlignment="1">
      <alignment horizontal="center"/>
    </xf>
    <xf numFmtId="0" fontId="29" fillId="15" borderId="5" xfId="0" applyFont="1" applyFill="1" applyBorder="1" applyAlignment="1">
      <alignment horizontal="center"/>
    </xf>
    <xf numFmtId="0" fontId="17" fillId="4" borderId="13" xfId="0" applyFont="1" applyFill="1" applyBorder="1" applyAlignment="1">
      <alignment horizontal="center"/>
    </xf>
    <xf numFmtId="0" fontId="17" fillId="4" borderId="8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7" fillId="5" borderId="5" xfId="0" applyFont="1" applyFill="1" applyBorder="1" applyAlignment="1">
      <alignment horizontal="center"/>
    </xf>
    <xf numFmtId="0" fontId="13" fillId="5" borderId="5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17" fillId="5" borderId="8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21" fillId="4" borderId="5" xfId="0" applyFont="1" applyFill="1" applyBorder="1" applyAlignment="1">
      <alignment horizontal="center"/>
    </xf>
    <xf numFmtId="0" fontId="14" fillId="4" borderId="5" xfId="0" applyFont="1" applyFill="1" applyBorder="1" applyAlignment="1">
      <alignment horizontal="center"/>
    </xf>
    <xf numFmtId="0" fontId="21" fillId="5" borderId="9" xfId="0" applyFont="1" applyFill="1" applyBorder="1" applyAlignment="1">
      <alignment horizontal="center"/>
    </xf>
    <xf numFmtId="0" fontId="14" fillId="5" borderId="9" xfId="0" applyFont="1" applyFill="1" applyBorder="1" applyAlignment="1">
      <alignment horizontal="center"/>
    </xf>
    <xf numFmtId="0" fontId="21" fillId="4" borderId="9" xfId="0" applyFont="1" applyFill="1" applyBorder="1" applyAlignment="1">
      <alignment horizontal="center"/>
    </xf>
    <xf numFmtId="0" fontId="14" fillId="4" borderId="9" xfId="0" applyFont="1" applyFill="1" applyBorder="1" applyAlignment="1">
      <alignment horizontal="center"/>
    </xf>
    <xf numFmtId="0" fontId="21" fillId="5" borderId="5" xfId="0" applyFont="1" applyFill="1" applyBorder="1" applyAlignment="1">
      <alignment horizontal="center"/>
    </xf>
    <xf numFmtId="0" fontId="14" fillId="5" borderId="5" xfId="0" applyFont="1" applyFill="1" applyBorder="1" applyAlignment="1">
      <alignment horizontal="center"/>
    </xf>
    <xf numFmtId="0" fontId="29" fillId="5" borderId="13" xfId="0" applyFont="1" applyFill="1" applyBorder="1" applyAlignment="1">
      <alignment horizontal="center"/>
    </xf>
    <xf numFmtId="0" fontId="29" fillId="5" borderId="8" xfId="0" applyFont="1" applyFill="1" applyBorder="1" applyAlignment="1">
      <alignment horizontal="center"/>
    </xf>
    <xf numFmtId="164" fontId="13" fillId="13" borderId="5" xfId="0" applyNumberFormat="1" applyFont="1" applyFill="1" applyBorder="1" applyAlignment="1">
      <alignment horizontal="center"/>
    </xf>
    <xf numFmtId="0" fontId="29" fillId="4" borderId="4" xfId="0" applyFont="1" applyFill="1" applyBorder="1" applyAlignment="1">
      <alignment horizontal="center"/>
    </xf>
    <xf numFmtId="0" fontId="29" fillId="5" borderId="4" xfId="0" applyFont="1" applyFill="1" applyBorder="1" applyAlignment="1">
      <alignment horizontal="center"/>
    </xf>
    <xf numFmtId="0" fontId="17" fillId="4" borderId="13" xfId="0" applyFont="1" applyFill="1" applyBorder="1"/>
    <xf numFmtId="0" fontId="17" fillId="4" borderId="4" xfId="0" applyFont="1" applyFill="1" applyBorder="1"/>
    <xf numFmtId="0" fontId="17" fillId="5" borderId="13" xfId="0" applyFont="1" applyFill="1" applyBorder="1"/>
    <xf numFmtId="0" fontId="17" fillId="5" borderId="4" xfId="0" applyFont="1" applyFill="1" applyBorder="1"/>
    <xf numFmtId="0" fontId="17" fillId="5" borderId="8" xfId="0" applyFont="1" applyFill="1" applyBorder="1"/>
    <xf numFmtId="0" fontId="29" fillId="5" borderId="5" xfId="0" applyFont="1" applyFill="1" applyBorder="1" applyAlignment="1">
      <alignment horizontal="center"/>
    </xf>
    <xf numFmtId="0" fontId="29" fillId="4" borderId="13" xfId="0" applyFont="1" applyFill="1" applyBorder="1"/>
    <xf numFmtId="0" fontId="29" fillId="5" borderId="13" xfId="0" applyFont="1" applyFill="1" applyBorder="1"/>
    <xf numFmtId="0" fontId="29" fillId="5" borderId="4" xfId="0" applyFont="1" applyFill="1" applyBorder="1"/>
    <xf numFmtId="0" fontId="29" fillId="4" borderId="4" xfId="0" applyFont="1" applyFill="1" applyBorder="1"/>
    <xf numFmtId="0" fontId="29" fillId="4" borderId="8" xfId="0" applyFont="1" applyFill="1" applyBorder="1"/>
    <xf numFmtId="0" fontId="17" fillId="0" borderId="8" xfId="0" applyFont="1" applyBorder="1" applyAlignment="1">
      <alignment horizontal="center"/>
    </xf>
    <xf numFmtId="2" fontId="13" fillId="0" borderId="5" xfId="0" applyNumberFormat="1" applyFont="1" applyBorder="1" applyAlignment="1">
      <alignment horizontal="center"/>
    </xf>
    <xf numFmtId="164" fontId="16" fillId="16" borderId="5" xfId="0" applyNumberFormat="1" applyFont="1" applyFill="1" applyBorder="1" applyAlignment="1">
      <alignment horizontal="center"/>
    </xf>
    <xf numFmtId="0" fontId="0" fillId="17" borderId="2" xfId="0" applyFill="1" applyBorder="1" applyAlignment="1">
      <alignment horizontal="center"/>
    </xf>
    <xf numFmtId="164" fontId="13" fillId="17" borderId="5" xfId="0" applyNumberFormat="1" applyFont="1" applyFill="1" applyBorder="1" applyAlignment="1">
      <alignment horizontal="center"/>
    </xf>
    <xf numFmtId="0" fontId="13" fillId="17" borderId="5" xfId="0" applyFont="1" applyFill="1" applyBorder="1" applyAlignment="1">
      <alignment horizontal="center"/>
    </xf>
    <xf numFmtId="0" fontId="13" fillId="17" borderId="9" xfId="0" applyFont="1" applyFill="1" applyBorder="1" applyAlignment="1">
      <alignment horizontal="center"/>
    </xf>
    <xf numFmtId="164" fontId="13" fillId="17" borderId="9" xfId="0" applyNumberFormat="1" applyFont="1" applyFill="1" applyBorder="1" applyAlignment="1">
      <alignment horizontal="center"/>
    </xf>
    <xf numFmtId="0" fontId="14" fillId="17" borderId="2" xfId="0" applyFont="1" applyFill="1" applyBorder="1" applyAlignment="1">
      <alignment horizontal="center"/>
    </xf>
    <xf numFmtId="164" fontId="13" fillId="16" borderId="5" xfId="0" applyNumberFormat="1" applyFont="1" applyFill="1" applyBorder="1" applyAlignment="1">
      <alignment horizontal="center"/>
    </xf>
    <xf numFmtId="0" fontId="13" fillId="10" borderId="5" xfId="0" applyFont="1" applyFill="1" applyBorder="1" applyAlignment="1">
      <alignment horizontal="center"/>
    </xf>
    <xf numFmtId="0" fontId="30" fillId="17" borderId="5" xfId="0" applyFont="1" applyFill="1" applyBorder="1" applyAlignment="1">
      <alignment horizontal="center"/>
    </xf>
    <xf numFmtId="0" fontId="18" fillId="14" borderId="4" xfId="0" applyFont="1" applyFill="1" applyBorder="1"/>
    <xf numFmtId="0" fontId="19" fillId="14" borderId="5" xfId="0" applyFont="1" applyFill="1" applyBorder="1" applyAlignment="1">
      <alignment horizontal="center"/>
    </xf>
    <xf numFmtId="0" fontId="18" fillId="14" borderId="4" xfId="0" applyFont="1" applyFill="1" applyBorder="1" applyAlignment="1">
      <alignment horizontal="center"/>
    </xf>
    <xf numFmtId="0" fontId="18" fillId="14" borderId="14" xfId="0" applyFont="1" applyFill="1" applyBorder="1"/>
    <xf numFmtId="0" fontId="18" fillId="14" borderId="8" xfId="0" applyFont="1" applyFill="1" applyBorder="1"/>
    <xf numFmtId="0" fontId="31" fillId="14" borderId="4" xfId="0" applyFont="1" applyFill="1" applyBorder="1" applyAlignment="1">
      <alignment horizontal="center"/>
    </xf>
    <xf numFmtId="0" fontId="20" fillId="14" borderId="5" xfId="0" applyFont="1" applyFill="1" applyBorder="1" applyAlignment="1">
      <alignment horizontal="center"/>
    </xf>
    <xf numFmtId="0" fontId="15" fillId="14" borderId="10" xfId="0" applyFont="1" applyFill="1" applyBorder="1" applyAlignment="1">
      <alignment horizontal="center"/>
    </xf>
    <xf numFmtId="0" fontId="15" fillId="14" borderId="5" xfId="0" applyFont="1" applyFill="1" applyBorder="1" applyAlignment="1">
      <alignment horizontal="center"/>
    </xf>
    <xf numFmtId="0" fontId="16" fillId="14" borderId="5" xfId="0" applyFont="1" applyFill="1" applyBorder="1" applyAlignment="1">
      <alignment horizontal="center"/>
    </xf>
    <xf numFmtId="0" fontId="6" fillId="14" borderId="4" xfId="0" applyFont="1" applyFill="1" applyBorder="1" applyAlignment="1">
      <alignment horizontal="center"/>
    </xf>
    <xf numFmtId="0" fontId="1" fillId="14" borderId="9" xfId="0" applyFont="1" applyFill="1" applyBorder="1" applyAlignment="1">
      <alignment horizontal="center"/>
    </xf>
    <xf numFmtId="0" fontId="6" fillId="14" borderId="12" xfId="0" applyFont="1" applyFill="1" applyBorder="1" applyAlignment="1">
      <alignment horizontal="center"/>
    </xf>
    <xf numFmtId="0" fontId="6" fillId="14" borderId="9" xfId="0" applyFont="1" applyFill="1" applyBorder="1" applyAlignment="1">
      <alignment horizontal="center"/>
    </xf>
    <xf numFmtId="0" fontId="1" fillId="14" borderId="0" xfId="0" applyFont="1" applyFill="1"/>
    <xf numFmtId="164" fontId="1" fillId="16" borderId="9" xfId="0" applyNumberFormat="1" applyFont="1" applyFill="1" applyBorder="1" applyAlignment="1">
      <alignment horizontal="center"/>
    </xf>
    <xf numFmtId="0" fontId="15" fillId="14" borderId="4" xfId="0" applyFont="1" applyFill="1" applyBorder="1"/>
    <xf numFmtId="0" fontId="15" fillId="14" borderId="7" xfId="0" applyFont="1" applyFill="1" applyBorder="1"/>
    <xf numFmtId="0" fontId="15" fillId="14" borderId="8" xfId="0" applyFont="1" applyFill="1" applyBorder="1"/>
    <xf numFmtId="0" fontId="15" fillId="14" borderId="14" xfId="0" applyFont="1" applyFill="1" applyBorder="1"/>
    <xf numFmtId="164" fontId="14" fillId="17" borderId="2" xfId="0" applyNumberFormat="1" applyFont="1" applyFill="1" applyBorder="1" applyAlignment="1">
      <alignment horizontal="center"/>
    </xf>
    <xf numFmtId="0" fontId="32" fillId="14" borderId="4" xfId="0" applyFont="1" applyFill="1" applyBorder="1"/>
    <xf numFmtId="0" fontId="15" fillId="14" borderId="14" xfId="0" applyFont="1" applyFill="1" applyBorder="1" applyAlignment="1">
      <alignment horizontal="center"/>
    </xf>
    <xf numFmtId="0" fontId="15" fillId="14" borderId="4" xfId="0" applyFont="1" applyFill="1" applyBorder="1" applyAlignment="1">
      <alignment horizontal="center"/>
    </xf>
    <xf numFmtId="0" fontId="15" fillId="14" borderId="12" xfId="0" applyFont="1" applyFill="1" applyBorder="1" applyAlignment="1">
      <alignment horizontal="center"/>
    </xf>
    <xf numFmtId="0" fontId="15" fillId="14" borderId="9" xfId="0" applyFont="1" applyFill="1" applyBorder="1" applyAlignment="1">
      <alignment horizontal="center"/>
    </xf>
    <xf numFmtId="0" fontId="16" fillId="14" borderId="9" xfId="0" applyFont="1" applyFill="1" applyBorder="1" applyAlignment="1">
      <alignment horizontal="center"/>
    </xf>
    <xf numFmtId="164" fontId="13" fillId="16" borderId="9" xfId="0" applyNumberFormat="1" applyFont="1" applyFill="1" applyBorder="1" applyAlignment="1">
      <alignment horizontal="center"/>
    </xf>
    <xf numFmtId="0" fontId="13" fillId="18" borderId="0" xfId="0" applyFont="1" applyFill="1"/>
    <xf numFmtId="164" fontId="13" fillId="18" borderId="0" xfId="0" applyNumberFormat="1" applyFont="1" applyFill="1"/>
    <xf numFmtId="0" fontId="33" fillId="14" borderId="14" xfId="0" applyFont="1" applyFill="1" applyBorder="1" applyAlignment="1">
      <alignment horizontal="center"/>
    </xf>
    <xf numFmtId="0" fontId="15" fillId="14" borderId="0" xfId="0" applyFont="1" applyFill="1" applyBorder="1" applyAlignment="1">
      <alignment horizontal="center"/>
    </xf>
    <xf numFmtId="0" fontId="13" fillId="10" borderId="9" xfId="0" applyFont="1" applyFill="1" applyBorder="1" applyAlignment="1">
      <alignment horizontal="center"/>
    </xf>
    <xf numFmtId="164" fontId="13" fillId="10" borderId="9" xfId="0" applyNumberFormat="1" applyFont="1" applyFill="1" applyBorder="1" applyAlignment="1">
      <alignment horizontal="center"/>
    </xf>
    <xf numFmtId="0" fontId="13" fillId="11" borderId="5" xfId="0" applyFont="1" applyFill="1" applyBorder="1" applyAlignment="1">
      <alignment horizontal="center"/>
    </xf>
    <xf numFmtId="2" fontId="13" fillId="11" borderId="5" xfId="0" applyNumberFormat="1" applyFont="1" applyFill="1" applyBorder="1" applyAlignment="1">
      <alignment horizontal="center"/>
    </xf>
    <xf numFmtId="0" fontId="13" fillId="10" borderId="11" xfId="0" applyFont="1" applyFill="1" applyBorder="1" applyAlignment="1">
      <alignment horizontal="center"/>
    </xf>
  </cellXfs>
  <cellStyles count="1">
    <cellStyle name="Standard" xfId="0" builtinId="0" customBuiltin="1"/>
  </cellStyles>
  <dxfs count="89">
    <dxf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indexed="64"/>
          <bgColor rgb="FFC0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numFmt numFmtId="164" formatCode="0.0"/>
      <fill>
        <patternFill patternType="solid">
          <fgColor rgb="FFFF0066"/>
          <bgColor rgb="FFFF0066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numFmt numFmtId="164" formatCode="0.0"/>
      <fill>
        <patternFill patternType="solid">
          <fgColor rgb="FFFF0066"/>
          <bgColor rgb="FFFF0066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numFmt numFmtId="164" formatCode="0.0"/>
      <fill>
        <patternFill patternType="solid">
          <fgColor rgb="FFFF0066"/>
          <bgColor rgb="FFFF0066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164" formatCode="0.0"/>
      <fill>
        <patternFill patternType="solid">
          <fgColor rgb="FFFF0066"/>
          <bgColor rgb="FFFF0066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sz val="11"/>
        <color theme="0"/>
      </font>
      <numFmt numFmtId="164" formatCode="0.0"/>
      <fill>
        <patternFill patternType="solid">
          <fgColor rgb="FFFF0066"/>
          <bgColor rgb="FFFF0066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/>
        <strike val="0"/>
        <outline val="0"/>
        <shadow val="0"/>
        <u val="none"/>
        <vertAlign val="baseline"/>
        <sz val="11"/>
        <color theme="0"/>
      </font>
    </dxf>
    <dxf>
      <font>
        <b/>
        <strike val="0"/>
        <outline val="0"/>
        <shadow val="0"/>
        <u val="none"/>
        <vertAlign val="baseline"/>
        <sz val="11"/>
        <color theme="0"/>
      </font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/>
        <strike val="0"/>
        <outline val="0"/>
        <shadow val="0"/>
        <u val="none"/>
        <vertAlign val="baseline"/>
        <sz val="11"/>
        <color theme="0"/>
      </font>
    </dxf>
    <dxf>
      <font>
        <b/>
        <strike val="0"/>
        <outline val="0"/>
        <shadow val="0"/>
        <u val="none"/>
        <vertAlign val="baseline"/>
        <sz val="11"/>
        <color theme="0"/>
      </font>
    </dxf>
    <dxf>
      <font>
        <b/>
        <strike val="0"/>
        <outline val="0"/>
        <shadow val="0"/>
        <u val="none"/>
        <vertAlign val="baseline"/>
        <sz val="11"/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numFmt numFmtId="164" formatCode="0.0"/>
      <fill>
        <patternFill patternType="solid">
          <fgColor rgb="FFFF0066"/>
          <bgColor rgb="FFFF0066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numFmt numFmtId="164" formatCode="0.0"/>
      <fill>
        <patternFill patternType="solid">
          <fgColor rgb="FFFF0066"/>
          <bgColor rgb="FFFF0066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numFmt numFmtId="164" formatCode="0.0"/>
      <fill>
        <patternFill patternType="solid">
          <fgColor rgb="FFFF0066"/>
          <bgColor rgb="FFFF0066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numFmt numFmtId="164" formatCode="0.0"/>
      <fill>
        <patternFill patternType="solid">
          <fgColor rgb="FFFF0066"/>
          <bgColor rgb="FFFF0066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numFmt numFmtId="164" formatCode="0.0"/>
      <fill>
        <patternFill patternType="solid">
          <fgColor rgb="FFFF0066"/>
          <bgColor rgb="FFFF0066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numFmt numFmtId="164" formatCode="0.0"/>
      <fill>
        <patternFill patternType="solid">
          <fgColor rgb="FFFF0066"/>
          <bgColor rgb="FFFF0066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numFmt numFmtId="164" formatCode="0.0"/>
      <fill>
        <patternFill patternType="solid">
          <fgColor rgb="FFFF0066"/>
          <bgColor rgb="FFFF0066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numFmt numFmtId="164" formatCode="0.0"/>
      <fill>
        <patternFill patternType="solid">
          <fgColor rgb="FFFF0066"/>
          <bgColor rgb="FFFF0066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numFmt numFmtId="164" formatCode="0.0"/>
      <fill>
        <patternFill patternType="solid">
          <fgColor rgb="FFFF0066"/>
          <bgColor rgb="FFFF0066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/>
        <vertical/>
        <horizontal/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strike val="0"/>
        <outline val="0"/>
        <shadow val="0"/>
        <u val="none"/>
        <vertAlign val="baseline"/>
        <sz val="11"/>
        <color theme="0"/>
      </font>
    </dxf>
    <dxf>
      <font>
        <b/>
        <strike val="0"/>
        <outline val="0"/>
        <shadow val="0"/>
        <u val="none"/>
        <vertAlign val="baseline"/>
        <sz val="11"/>
        <color theme="0"/>
      </font>
    </dxf>
    <dxf>
      <font>
        <b/>
        <strike val="0"/>
        <outline val="0"/>
        <shadow val="0"/>
        <u val="none"/>
        <vertAlign val="baseline"/>
        <sz val="11"/>
        <color theme="0"/>
      </font>
    </dxf>
    <dxf>
      <font>
        <b/>
        <strike val="0"/>
        <outline val="0"/>
        <shadow val="0"/>
        <u val="none"/>
        <vertAlign val="baseline"/>
        <sz val="11"/>
        <color theme="0"/>
      </font>
    </dxf>
    <dxf>
      <font>
        <b/>
        <strike val="0"/>
        <outline val="0"/>
        <shadow val="0"/>
        <u val="none"/>
        <vertAlign val="baseline"/>
        <sz val="11"/>
        <color theme="0"/>
      </font>
    </dxf>
    <dxf>
      <font>
        <b/>
        <strike val="0"/>
        <outline val="0"/>
        <shadow val="0"/>
        <u val="none"/>
        <vertAlign val="baseline"/>
        <sz val="11"/>
        <color theme="0"/>
      </font>
    </dxf>
    <dxf>
      <font>
        <b/>
        <strike val="0"/>
        <outline val="0"/>
        <shadow val="0"/>
        <u val="none"/>
        <vertAlign val="baseline"/>
        <sz val="11"/>
        <color theme="0"/>
      </font>
    </dxf>
    <dxf>
      <font>
        <b/>
        <strike val="0"/>
        <outline val="0"/>
        <shadow val="0"/>
        <u val="none"/>
        <vertAlign val="baseline"/>
        <sz val="11"/>
        <color theme="0"/>
      </font>
    </dxf>
    <dxf>
      <font>
        <b/>
        <strike val="0"/>
        <outline val="0"/>
        <shadow val="0"/>
        <u val="none"/>
        <vertAlign val="baseline"/>
        <sz val="11"/>
        <color theme="0"/>
      </font>
    </dxf>
    <dxf>
      <font>
        <b/>
        <strike val="0"/>
        <outline val="0"/>
        <shadow val="0"/>
        <u val="none"/>
        <vertAlign val="baseline"/>
        <sz val="11"/>
        <color theme="0"/>
      </font>
    </dxf>
    <dxf>
      <font>
        <b/>
        <strike val="0"/>
        <outline val="0"/>
        <shadow val="0"/>
        <u val="none"/>
        <vertAlign val="baseline"/>
        <sz val="11"/>
        <color theme="0"/>
      </font>
    </dxf>
    <dxf>
      <font>
        <b/>
        <strike val="0"/>
        <outline val="0"/>
        <shadow val="0"/>
        <u val="none"/>
        <vertAlign val="baseline"/>
        <sz val="11"/>
        <color theme="0"/>
      </font>
    </dxf>
    <dxf>
      <font>
        <b/>
        <strike val="0"/>
        <outline val="0"/>
        <shadow val="0"/>
        <u val="none"/>
        <vertAlign val="baseline"/>
        <sz val="11"/>
        <color theme="0"/>
      </font>
    </dxf>
    <dxf>
      <font>
        <b/>
        <strike val="0"/>
        <outline val="0"/>
        <shadow val="0"/>
        <u val="none"/>
        <vertAlign val="baseline"/>
        <sz val="11"/>
        <color theme="0"/>
      </font>
    </dxf>
    <dxf>
      <font>
        <b/>
        <strike val="0"/>
        <outline val="0"/>
        <shadow val="0"/>
        <u val="none"/>
        <vertAlign val="baseline"/>
        <sz val="11"/>
        <color theme="0"/>
      </font>
    </dxf>
    <dxf>
      <font>
        <b/>
        <strike val="0"/>
        <outline val="0"/>
        <shadow val="0"/>
        <u val="none"/>
        <vertAlign val="baseline"/>
        <sz val="11"/>
        <color theme="0"/>
      </font>
    </dxf>
    <dxf>
      <font>
        <strike val="0"/>
        <outline val="0"/>
        <shadow val="0"/>
        <u val="none"/>
        <vertAlign val="baseline"/>
        <sz val="11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elle1567891011121314151617" displayName="Tabelle1567891011121314151617" ref="A1:Q34" totalsRowShown="0" headerRowDxfId="88" dataDxfId="87">
  <autoFilter ref="A1:Q34" xr:uid="{00000000-0009-0000-0100-000010000000}"/>
  <tableColumns count="17">
    <tableColumn id="1" xr3:uid="{00000000-0010-0000-0000-000001000000}" name="Nachname" dataDxfId="86"/>
    <tableColumn id="2" xr3:uid="{00000000-0010-0000-0000-000002000000}" name="Vorname" dataDxfId="85"/>
    <tableColumn id="3" xr3:uid="{00000000-0010-0000-0000-000003000000}" name="Pos" dataDxfId="84"/>
    <tableColumn id="16" xr3:uid="{DA59984C-D040-46FD-BBDA-5F0D42CDDFB7}" name="Spalte1"/>
    <tableColumn id="4" xr3:uid="{00000000-0010-0000-0000-000004000000}" name="NEU" dataDxfId="83"/>
    <tableColumn id="17" xr3:uid="{422D7517-8C0B-408C-92ED-562936AB7E80}" name="Spalte2"/>
    <tableColumn id="5" xr3:uid="{00000000-0010-0000-0000-000005000000}" name="MW" dataDxfId="82"/>
    <tableColumn id="6" xr3:uid="{00000000-0010-0000-0000-000006000000}" name="TM" dataDxfId="81"/>
    <tableColumn id="7" xr3:uid="{00000000-0010-0000-0000-000007000000}" name="Alter" dataDxfId="80"/>
    <tableColumn id="8" xr3:uid="{00000000-0010-0000-0000-000008000000}" name="GP25" dataDxfId="79"/>
    <tableColumn id="9" xr3:uid="{00000000-0010-0000-0000-000009000000}" name="GS25" dataDxfId="78"/>
    <tableColumn id="10" xr3:uid="{00000000-0010-0000-0000-00000A000000}" name="HR25" dataDxfId="77"/>
    <tableColumn id="11" xr3:uid="{00000000-0010-0000-0000-00000B000000}" name="NS25" dataDxfId="76"/>
    <tableColumn id="12" xr3:uid="{00000000-0010-0000-0000-00000C000000}" name="RR25" dataDxfId="75"/>
    <tableColumn id="13" xr3:uid="{00000000-0010-0000-0000-00000D000000}" name="NS225" dataDxfId="74"/>
    <tableColumn id="14" xr3:uid="{00000000-0010-0000-0000-00000E000000}" name="PKT24" dataDxfId="73"/>
    <tableColumn id="15" xr3:uid="{00000000-0010-0000-0000-00000F000000}" name="NS 24" dataDxfId="72"/>
  </tableColumns>
  <tableStyleInfo name="TableStyleDark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9000000}" name="Tabelle15678" displayName="Tabelle15678" ref="A1:Q43" totalsRowShown="0">
  <autoFilter ref="A1:Q43" xr:uid="{00000000-0009-0000-0100-000009000000}"/>
  <tableColumns count="17">
    <tableColumn id="1" xr3:uid="{00000000-0010-0000-0900-000001000000}" name="Nachname"/>
    <tableColumn id="2" xr3:uid="{00000000-0010-0000-0900-000002000000}" name="Vorname"/>
    <tableColumn id="3" xr3:uid="{00000000-0010-0000-0900-000003000000}" name="Pos"/>
    <tableColumn id="16" xr3:uid="{C0DCC5F4-19EE-4F2E-B203-860ACAF186EF}" name="Kicker" dataDxfId="37"/>
    <tableColumn id="4" xr3:uid="{00000000-0010-0000-0900-000004000000}" name="NEU"/>
    <tableColumn id="17" xr3:uid="{E53B0032-95BC-4F81-98AF-D7E8BFBBBEC8}" name="Spalte2" dataDxfId="36"/>
    <tableColumn id="5" xr3:uid="{00000000-0010-0000-0900-000005000000}" name="MW"/>
    <tableColumn id="6" xr3:uid="{00000000-0010-0000-0900-000006000000}" name="TM"/>
    <tableColumn id="7" xr3:uid="{00000000-0010-0000-0900-000007000000}" name="Alter"/>
    <tableColumn id="8" xr3:uid="{00000000-0010-0000-0900-000008000000}" name="GP25"/>
    <tableColumn id="9" xr3:uid="{00000000-0010-0000-0900-000009000000}" name="GS25"/>
    <tableColumn id="10" xr3:uid="{00000000-0010-0000-0900-00000A000000}" name="HR25"/>
    <tableColumn id="11" xr3:uid="{00000000-0010-0000-0900-00000B000000}" name="NS25"/>
    <tableColumn id="12" xr3:uid="{00000000-0010-0000-0900-00000C000000}" name="RR25"/>
    <tableColumn id="13" xr3:uid="{00000000-0010-0000-0900-00000D000000}" name="NS225"/>
    <tableColumn id="14" xr3:uid="{00000000-0010-0000-0900-00000E000000}" name="PKT24"/>
    <tableColumn id="15" xr3:uid="{00000000-0010-0000-0900-00000F000000}" name="NS 24"/>
  </tableColumns>
  <tableStyleInfo name="TableStyleDark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A000000}" name="Tabelle1567" displayName="Tabelle1567" ref="A1:Q41" totalsRowShown="0">
  <autoFilter ref="A1:Q41" xr:uid="{00000000-0009-0000-0100-00000A000000}"/>
  <tableColumns count="17">
    <tableColumn id="1" xr3:uid="{00000000-0010-0000-0A00-000001000000}" name="Nachname"/>
    <tableColumn id="2" xr3:uid="{00000000-0010-0000-0A00-000002000000}" name="Vorname"/>
    <tableColumn id="3" xr3:uid="{00000000-0010-0000-0A00-000003000000}" name="Pos"/>
    <tableColumn id="16" xr3:uid="{E8568CEB-7CCA-439E-9696-78779ECEF47E}" name="Kicker" dataDxfId="39"/>
    <tableColumn id="4" xr3:uid="{00000000-0010-0000-0A00-000004000000}" name="NEU"/>
    <tableColumn id="17" xr3:uid="{15A53181-F6A0-4656-AEF7-DA86D22FD157}" name="Spalte1" dataDxfId="38"/>
    <tableColumn id="5" xr3:uid="{00000000-0010-0000-0A00-000005000000}" name="MW"/>
    <tableColumn id="6" xr3:uid="{00000000-0010-0000-0A00-000006000000}" name="TM"/>
    <tableColumn id="7" xr3:uid="{00000000-0010-0000-0A00-000007000000}" name="Alter"/>
    <tableColumn id="8" xr3:uid="{00000000-0010-0000-0A00-000008000000}" name="GP25"/>
    <tableColumn id="9" xr3:uid="{00000000-0010-0000-0A00-000009000000}" name="GS25"/>
    <tableColumn id="10" xr3:uid="{00000000-0010-0000-0A00-00000A000000}" name="HR25"/>
    <tableColumn id="11" xr3:uid="{00000000-0010-0000-0A00-00000B000000}" name="NS25"/>
    <tableColumn id="12" xr3:uid="{00000000-0010-0000-0A00-00000C000000}" name="RR25"/>
    <tableColumn id="13" xr3:uid="{00000000-0010-0000-0A00-00000D000000}" name="NS225"/>
    <tableColumn id="14" xr3:uid="{00000000-0010-0000-0A00-00000E000000}" name="PKT24"/>
    <tableColumn id="15" xr3:uid="{00000000-0010-0000-0A00-00000F000000}" name="NS 24"/>
  </tableColumns>
  <tableStyleInfo name="TableStyleDark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B000000}" name="Tabelle156" displayName="Tabelle156" ref="A1:Q41" totalsRowShown="0">
  <autoFilter ref="A1:Q41" xr:uid="{00000000-0009-0000-0100-00000B000000}"/>
  <tableColumns count="17">
    <tableColumn id="1" xr3:uid="{00000000-0010-0000-0B00-000001000000}" name="Nachname"/>
    <tableColumn id="2" xr3:uid="{00000000-0010-0000-0B00-000002000000}" name="Vorname"/>
    <tableColumn id="3" xr3:uid="{00000000-0010-0000-0B00-000003000000}" name="Pos"/>
    <tableColumn id="16" xr3:uid="{BC3C9E13-1712-4F9A-9022-9D73E41E773B}" name="Kicker" dataDxfId="41"/>
    <tableColumn id="4" xr3:uid="{00000000-0010-0000-0B00-000004000000}" name="NEU"/>
    <tableColumn id="17" xr3:uid="{4F782FB2-20CE-430D-AAA6-03396D03DC3F}" name="Spalte1" dataDxfId="40"/>
    <tableColumn id="5" xr3:uid="{00000000-0010-0000-0B00-000005000000}" name="MW"/>
    <tableColumn id="6" xr3:uid="{00000000-0010-0000-0B00-000006000000}" name="TM"/>
    <tableColumn id="7" xr3:uid="{00000000-0010-0000-0B00-000007000000}" name="Alter"/>
    <tableColumn id="8" xr3:uid="{00000000-0010-0000-0B00-000008000000}" name="GP25"/>
    <tableColumn id="9" xr3:uid="{00000000-0010-0000-0B00-000009000000}" name="GS25"/>
    <tableColumn id="10" xr3:uid="{00000000-0010-0000-0B00-00000A000000}" name="HR25"/>
    <tableColumn id="11" xr3:uid="{00000000-0010-0000-0B00-00000B000000}" name="NS25"/>
    <tableColumn id="12" xr3:uid="{00000000-0010-0000-0B00-00000C000000}" name="RR25"/>
    <tableColumn id="13" xr3:uid="{00000000-0010-0000-0B00-00000D000000}" name="NS225"/>
    <tableColumn id="14" xr3:uid="{00000000-0010-0000-0B00-00000E000000}" name="PKT24"/>
    <tableColumn id="15" xr3:uid="{00000000-0010-0000-0B00-00000F000000}" name="NS 24"/>
  </tableColumns>
  <tableStyleInfo name="TableStyleDark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C000000}" name="Tabelle15" displayName="Tabelle15" ref="A1:Q41" totalsRowShown="0">
  <autoFilter ref="A1:Q41" xr:uid="{00000000-0009-0000-0100-00000C000000}"/>
  <tableColumns count="17">
    <tableColumn id="1" xr3:uid="{00000000-0010-0000-0C00-000001000000}" name="Nachname"/>
    <tableColumn id="2" xr3:uid="{00000000-0010-0000-0C00-000002000000}" name="Vorname"/>
    <tableColumn id="3" xr3:uid="{00000000-0010-0000-0C00-000003000000}" name="Pos"/>
    <tableColumn id="16" xr3:uid="{FB73479F-8C42-4CB5-A051-888D1B21E14E}" name="Kicker" dataDxfId="43"/>
    <tableColumn id="4" xr3:uid="{00000000-0010-0000-0C00-000004000000}" name="NEU"/>
    <tableColumn id="17" xr3:uid="{3183BE5B-7F01-4951-82D0-DDA65D5EB706}" name="Spalte2" dataDxfId="42"/>
    <tableColumn id="5" xr3:uid="{00000000-0010-0000-0C00-000005000000}" name="MW"/>
    <tableColumn id="6" xr3:uid="{00000000-0010-0000-0C00-000006000000}" name="TM"/>
    <tableColumn id="7" xr3:uid="{00000000-0010-0000-0C00-000007000000}" name="Alter"/>
    <tableColumn id="8" xr3:uid="{00000000-0010-0000-0C00-000008000000}" name="GP25"/>
    <tableColumn id="9" xr3:uid="{00000000-0010-0000-0C00-000009000000}" name="GS25"/>
    <tableColumn id="10" xr3:uid="{00000000-0010-0000-0C00-00000A000000}" name="HR25"/>
    <tableColumn id="11" xr3:uid="{00000000-0010-0000-0C00-00000B000000}" name="NS25"/>
    <tableColumn id="12" xr3:uid="{00000000-0010-0000-0C00-00000C000000}" name="RR25"/>
    <tableColumn id="13" xr3:uid="{00000000-0010-0000-0C00-00000D000000}" name="NS225"/>
    <tableColumn id="14" xr3:uid="{00000000-0010-0000-0C00-00000E000000}" name="PKT24"/>
    <tableColumn id="15" xr3:uid="{00000000-0010-0000-0C00-00000F000000}" name="NS 24"/>
  </tableColumns>
  <tableStyleInfo name="TableStyleDark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D000000}" name="Tabelle1" displayName="Tabelle1" ref="A1:Q41" totalsRowShown="0">
  <autoFilter ref="A1:Q41" xr:uid="{00000000-0009-0000-0100-00000D000000}"/>
  <tableColumns count="17">
    <tableColumn id="1" xr3:uid="{00000000-0010-0000-0D00-000001000000}" name="Nachname"/>
    <tableColumn id="2" xr3:uid="{00000000-0010-0000-0D00-000002000000}" name="Vorname"/>
    <tableColumn id="3" xr3:uid="{00000000-0010-0000-0D00-000003000000}" name="Pos"/>
    <tableColumn id="16" xr3:uid="{9039E835-9175-4854-902B-D5B29BB71FA8}" name="Kicker" dataDxfId="45"/>
    <tableColumn id="4" xr3:uid="{00000000-0010-0000-0D00-000004000000}" name="NEU"/>
    <tableColumn id="17" xr3:uid="{9C02D762-980B-499B-8072-3CCB6A7F35F7}" name="Spalte2" dataDxfId="44"/>
    <tableColumn id="5" xr3:uid="{00000000-0010-0000-0D00-000005000000}" name="MW"/>
    <tableColumn id="6" xr3:uid="{00000000-0010-0000-0D00-000006000000}" name="TM"/>
    <tableColumn id="7" xr3:uid="{00000000-0010-0000-0D00-000007000000}" name="Alter"/>
    <tableColumn id="8" xr3:uid="{00000000-0010-0000-0D00-000008000000}" name="GP25"/>
    <tableColumn id="9" xr3:uid="{00000000-0010-0000-0D00-000009000000}" name="GS25"/>
    <tableColumn id="10" xr3:uid="{00000000-0010-0000-0D00-00000A000000}" name="HR25"/>
    <tableColumn id="11" xr3:uid="{00000000-0010-0000-0D00-00000B000000}" name="NS25"/>
    <tableColumn id="12" xr3:uid="{00000000-0010-0000-0D00-00000C000000}" name="RR25"/>
    <tableColumn id="13" xr3:uid="{00000000-0010-0000-0D00-00000D000000}" name="NS225"/>
    <tableColumn id="14" xr3:uid="{00000000-0010-0000-0D00-00000E000000}" name="PKT24"/>
    <tableColumn id="15" xr3:uid="{00000000-0010-0000-0D00-00000F000000}" name="NS 24"/>
  </tableColumns>
  <tableStyleInfo name="TableStyleDark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E000000}" name="Tabelle14" displayName="Tabelle14" ref="A1:Q36" totalsRowShown="0" dataDxfId="46">
  <autoFilter ref="A1:Q36" xr:uid="{00000000-0009-0000-0100-00000E000000}"/>
  <tableColumns count="17">
    <tableColumn id="1" xr3:uid="{00000000-0010-0000-0E00-000001000000}" name="Nachname" dataDxfId="63"/>
    <tableColumn id="2" xr3:uid="{00000000-0010-0000-0E00-000002000000}" name="Vorname" dataDxfId="62"/>
    <tableColumn id="3" xr3:uid="{00000000-0010-0000-0E00-000003000000}" name="Pos" dataDxfId="61"/>
    <tableColumn id="16" xr3:uid="{AADF5487-393B-4702-9AE7-F8F4AD506F79}" name="Kicker" dataDxfId="60"/>
    <tableColumn id="4" xr3:uid="{00000000-0010-0000-0E00-000004000000}" name="NEU" dataDxfId="59"/>
    <tableColumn id="17" xr3:uid="{81BCC3EB-78EC-400B-B108-F69C932AAB6F}" name="Spalte2" dataDxfId="58"/>
    <tableColumn id="5" xr3:uid="{00000000-0010-0000-0E00-000005000000}" name="MW" dataDxfId="57"/>
    <tableColumn id="6" xr3:uid="{00000000-0010-0000-0E00-000006000000}" name="TM" dataDxfId="56"/>
    <tableColumn id="7" xr3:uid="{00000000-0010-0000-0E00-000007000000}" name="Alter" dataDxfId="55"/>
    <tableColumn id="8" xr3:uid="{00000000-0010-0000-0E00-000008000000}" name="GP25" dataDxfId="54"/>
    <tableColumn id="9" xr3:uid="{00000000-0010-0000-0E00-000009000000}" name="GS25" dataDxfId="53"/>
    <tableColumn id="10" xr3:uid="{00000000-0010-0000-0E00-00000A000000}" name="HR25" dataDxfId="52"/>
    <tableColumn id="11" xr3:uid="{00000000-0010-0000-0E00-00000B000000}" name="NS25" dataDxfId="51"/>
    <tableColumn id="12" xr3:uid="{00000000-0010-0000-0E00-00000C000000}" name="RR25" dataDxfId="50"/>
    <tableColumn id="13" xr3:uid="{00000000-0010-0000-0E00-00000D000000}" name="NS225" dataDxfId="49"/>
    <tableColumn id="14" xr3:uid="{00000000-0010-0000-0E00-00000E000000}" name="PKT24" dataDxfId="48"/>
    <tableColumn id="15" xr3:uid="{00000000-0010-0000-0E00-00000F000000}" name="NS 24" dataDxfId="47"/>
  </tableColumns>
  <tableStyleInfo name="TableStyleDark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F000000}" name="Tabelle13" displayName="Tabelle13" ref="A1:N36" totalsRowCount="1">
  <autoFilter ref="A1:N35" xr:uid="{00000000-0009-0000-0100-00000F000000}"/>
  <tableColumns count="14">
    <tableColumn id="1" xr3:uid="{00000000-0010-0000-0F00-000001000000}" name="Nachname" dataDxfId="27" totalsRowDxfId="21"/>
    <tableColumn id="2" xr3:uid="{00000000-0010-0000-0F00-000002000000}" name="Vorname" dataDxfId="26" totalsRowDxfId="20"/>
    <tableColumn id="3" xr3:uid="{00000000-0010-0000-0F00-000003000000}" name="Pos" dataDxfId="25" totalsRowDxfId="19"/>
    <tableColumn id="14" xr3:uid="{93CD50F0-30C7-402A-88E6-7A3E23EE393E}" name="Kicker" totalsRowFunction="custom" dataDxfId="24" totalsRowDxfId="18">
      <totalsRowFormula>SUM(D2:D35)</totalsRowFormula>
    </tableColumn>
    <tableColumn id="4" xr3:uid="{00000000-0010-0000-0F00-000004000000}" name="NEU" totalsRowFunction="custom" dataDxfId="23" totalsRowDxfId="17">
      <totalsRowFormula>SUM(E2:E35)</totalsRowFormula>
    </tableColumn>
    <tableColumn id="15" xr3:uid="{951B2D58-5187-4ABB-8DE4-67A44ED9C7E4}" name="Diff" totalsRowFunction="custom" dataDxfId="22" totalsRowDxfId="16">
      <calculatedColumnFormula>D2-E2</calculatedColumnFormula>
      <totalsRowFormula>D36-E36</totalsRowFormula>
    </tableColumn>
    <tableColumn id="5" xr3:uid="{00000000-0010-0000-0F00-000005000000}" name="MW" dataDxfId="71" totalsRowDxfId="15"/>
    <tableColumn id="6" xr3:uid="{00000000-0010-0000-0F00-000006000000}" name="TM" dataDxfId="70" totalsRowDxfId="14"/>
    <tableColumn id="7" xr3:uid="{00000000-0010-0000-0F00-000007000000}" name="Alter" dataDxfId="69" totalsRowDxfId="13"/>
    <tableColumn id="8" xr3:uid="{00000000-0010-0000-0F00-000008000000}" name="Ges." dataDxfId="68" totalsRowDxfId="12"/>
    <tableColumn id="9" xr3:uid="{00000000-0010-0000-0F00-000009000000}" name="HR" dataDxfId="67" totalsRowDxfId="11"/>
    <tableColumn id="10" xr3:uid="{00000000-0010-0000-0F00-00000A000000}" name="Note" dataDxfId="66" totalsRowDxfId="10"/>
    <tableColumn id="11" xr3:uid="{00000000-0010-0000-0F00-00000B000000}" name="RR" dataDxfId="65" totalsRowDxfId="9"/>
    <tableColumn id="12" xr3:uid="{00000000-0010-0000-0F00-00000C000000}" name="Note2" dataDxfId="64" totalsRowDxfId="8"/>
  </tableColumns>
  <tableStyleInfo name="TableStyleDark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elle15678910111213141516" displayName="Tabelle15678910111213141516" ref="A1:Q35" totalsRowShown="0">
  <autoFilter ref="A1:Q35" xr:uid="{00000000-0009-0000-0100-000001000000}"/>
  <tableColumns count="17">
    <tableColumn id="1" xr3:uid="{00000000-0010-0000-0100-000001000000}" name="Nachname"/>
    <tableColumn id="2" xr3:uid="{00000000-0010-0000-0100-000002000000}" name="Vorname"/>
    <tableColumn id="3" xr3:uid="{00000000-0010-0000-0100-000003000000}" name="Pos"/>
    <tableColumn id="16" xr3:uid="{535840EF-FA79-4800-BC71-2B15ED5F1587}" name="Spalte1" dataDxfId="1"/>
    <tableColumn id="4" xr3:uid="{00000000-0010-0000-0100-000004000000}" name="NEU"/>
    <tableColumn id="17" xr3:uid="{79969027-C72B-4699-8392-B2AEF2D15E0F}" name="Spalte2" dataDxfId="0"/>
    <tableColumn id="5" xr3:uid="{00000000-0010-0000-0100-000005000000}" name="MW"/>
    <tableColumn id="6" xr3:uid="{00000000-0010-0000-0100-000006000000}" name="TM"/>
    <tableColumn id="7" xr3:uid="{00000000-0010-0000-0100-000007000000}" name="Alter"/>
    <tableColumn id="8" xr3:uid="{00000000-0010-0000-0100-000008000000}" name="GP25"/>
    <tableColumn id="9" xr3:uid="{00000000-0010-0000-0100-000009000000}" name="GS25"/>
    <tableColumn id="10" xr3:uid="{00000000-0010-0000-0100-00000A000000}" name="HR25"/>
    <tableColumn id="11" xr3:uid="{00000000-0010-0000-0100-00000B000000}" name="NS25"/>
    <tableColumn id="12" xr3:uid="{00000000-0010-0000-0100-00000C000000}" name="RR25"/>
    <tableColumn id="13" xr3:uid="{00000000-0010-0000-0100-00000D000000}" name="NS225"/>
    <tableColumn id="14" xr3:uid="{00000000-0010-0000-0100-00000E000000}" name="PKT24"/>
    <tableColumn id="15" xr3:uid="{00000000-0010-0000-0100-00000F000000}" name="NS 24"/>
  </tableColumns>
  <tableStyleInfo name="TableStyleDark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elle156789101112131415" displayName="Tabelle156789101112131415" ref="A1:Q40" totalsRowShown="0">
  <autoFilter ref="A1:Q40" xr:uid="{00000000-0009-0000-0100-000002000000}"/>
  <tableColumns count="17">
    <tableColumn id="1" xr3:uid="{00000000-0010-0000-0200-000001000000}" name="Nachname"/>
    <tableColumn id="2" xr3:uid="{00000000-0010-0000-0200-000002000000}" name="Vorname"/>
    <tableColumn id="3" xr3:uid="{00000000-0010-0000-0200-000003000000}" name="Pos"/>
    <tableColumn id="16" xr3:uid="{0701499B-270E-4D68-8435-332DEEB4FD59}" name="Kicker" dataDxfId="3"/>
    <tableColumn id="4" xr3:uid="{00000000-0010-0000-0200-000004000000}" name="NEU"/>
    <tableColumn id="17" xr3:uid="{291B8493-6B18-403A-B870-94D5E884161D}" name="Spalte1" dataDxfId="2"/>
    <tableColumn id="5" xr3:uid="{00000000-0010-0000-0200-000005000000}" name="MW"/>
    <tableColumn id="6" xr3:uid="{00000000-0010-0000-0200-000006000000}" name="TM"/>
    <tableColumn id="7" xr3:uid="{00000000-0010-0000-0200-000007000000}" name="Alter"/>
    <tableColumn id="8" xr3:uid="{00000000-0010-0000-0200-000008000000}" name="GP25"/>
    <tableColumn id="9" xr3:uid="{00000000-0010-0000-0200-000009000000}" name="GS25"/>
    <tableColumn id="10" xr3:uid="{00000000-0010-0000-0200-00000A000000}" name="HR25"/>
    <tableColumn id="11" xr3:uid="{00000000-0010-0000-0200-00000B000000}" name="NS25"/>
    <tableColumn id="12" xr3:uid="{00000000-0010-0000-0200-00000C000000}" name="RR25"/>
    <tableColumn id="13" xr3:uid="{00000000-0010-0000-0200-00000D000000}" name="NS225"/>
    <tableColumn id="14" xr3:uid="{00000000-0010-0000-0200-00000E000000}" name="PKT24"/>
    <tableColumn id="15" xr3:uid="{00000000-0010-0000-0200-00000F000000}" name="NS 24"/>
  </tableColumns>
  <tableStyleInfo name="TableStyleDark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elle1567891011121314" displayName="Tabelle1567891011121314" ref="A1:Q37" totalsRowShown="0">
  <autoFilter ref="A1:Q37" xr:uid="{00000000-0009-0000-0100-000003000000}"/>
  <tableColumns count="17">
    <tableColumn id="1" xr3:uid="{00000000-0010-0000-0300-000001000000}" name="Nachname"/>
    <tableColumn id="2" xr3:uid="{00000000-0010-0000-0300-000002000000}" name="Vorname"/>
    <tableColumn id="3" xr3:uid="{00000000-0010-0000-0300-000003000000}" name="Pos"/>
    <tableColumn id="16" xr3:uid="{1CA7E59E-FDE7-41FC-A382-7E63A38F6C17}" name="Kicker" dataDxfId="5"/>
    <tableColumn id="4" xr3:uid="{00000000-0010-0000-0300-000004000000}" name="NEU"/>
    <tableColumn id="17" xr3:uid="{CD8B7EA7-52BB-4CA1-BB4C-FC5A02A36F52}" name="Spalte2" dataDxfId="4"/>
    <tableColumn id="5" xr3:uid="{00000000-0010-0000-0300-000005000000}" name="MW"/>
    <tableColumn id="6" xr3:uid="{00000000-0010-0000-0300-000006000000}" name="TM"/>
    <tableColumn id="7" xr3:uid="{00000000-0010-0000-0300-000007000000}" name="Alter"/>
    <tableColumn id="8" xr3:uid="{00000000-0010-0000-0300-000008000000}" name="GP25"/>
    <tableColumn id="9" xr3:uid="{00000000-0010-0000-0300-000009000000}" name="GS25"/>
    <tableColumn id="10" xr3:uid="{00000000-0010-0000-0300-00000A000000}" name="HR25"/>
    <tableColumn id="11" xr3:uid="{00000000-0010-0000-0300-00000B000000}" name="NS25"/>
    <tableColumn id="12" xr3:uid="{00000000-0010-0000-0300-00000C000000}" name="RR25"/>
    <tableColumn id="13" xr3:uid="{00000000-0010-0000-0300-00000D000000}" name="NS225"/>
    <tableColumn id="14" xr3:uid="{00000000-0010-0000-0300-00000E000000}" name="PKT24"/>
    <tableColumn id="15" xr3:uid="{00000000-0010-0000-0300-00000F000000}" name="NS 24"/>
  </tableColumns>
  <tableStyleInfo name="TableStyleDark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abelle15678910111213" displayName="Tabelle15678910111213" ref="A1:Q36" totalsRowShown="0">
  <autoFilter ref="A1:Q36" xr:uid="{00000000-0009-0000-0100-000004000000}"/>
  <tableColumns count="17">
    <tableColumn id="1" xr3:uid="{00000000-0010-0000-0400-000001000000}" name="Nachname"/>
    <tableColumn id="2" xr3:uid="{00000000-0010-0000-0400-000002000000}" name="Vorname"/>
    <tableColumn id="3" xr3:uid="{00000000-0010-0000-0400-000003000000}" name="Pos"/>
    <tableColumn id="16" xr3:uid="{F9DEEBE0-A2DB-47FA-8C05-9C11E314654C}" name="Kicker" dataDxfId="7"/>
    <tableColumn id="4" xr3:uid="{00000000-0010-0000-0400-000004000000}" name="NEU"/>
    <tableColumn id="17" xr3:uid="{CF1402EB-435B-4494-A4B9-B569BCF64CC0}" name="Diff" dataDxfId="6"/>
    <tableColumn id="5" xr3:uid="{00000000-0010-0000-0400-000005000000}" name="MW"/>
    <tableColumn id="6" xr3:uid="{00000000-0010-0000-0400-000006000000}" name="TM"/>
    <tableColumn id="7" xr3:uid="{00000000-0010-0000-0400-000007000000}" name="Alter"/>
    <tableColumn id="8" xr3:uid="{00000000-0010-0000-0400-000008000000}" name="GP25"/>
    <tableColumn id="9" xr3:uid="{00000000-0010-0000-0400-000009000000}" name="GS25"/>
    <tableColumn id="10" xr3:uid="{00000000-0010-0000-0400-00000A000000}" name="HR25"/>
    <tableColumn id="11" xr3:uid="{00000000-0010-0000-0400-00000B000000}" name="NS25"/>
    <tableColumn id="12" xr3:uid="{00000000-0010-0000-0400-00000C000000}" name="RR25"/>
    <tableColumn id="13" xr3:uid="{00000000-0010-0000-0400-00000D000000}" name="NS225"/>
    <tableColumn id="14" xr3:uid="{00000000-0010-0000-0400-00000E000000}" name="PKT24"/>
    <tableColumn id="15" xr3:uid="{00000000-0010-0000-0400-00000F000000}" name="NS 24"/>
  </tableColumns>
  <tableStyleInfo name="TableStyleDark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Tabelle156789101112" displayName="Tabelle156789101112" ref="A1:Q36" totalsRowShown="0">
  <autoFilter ref="A1:Q36" xr:uid="{00000000-0009-0000-0100-000005000000}"/>
  <tableColumns count="17">
    <tableColumn id="1" xr3:uid="{00000000-0010-0000-0500-000001000000}" name="Nachname"/>
    <tableColumn id="2" xr3:uid="{00000000-0010-0000-0500-000002000000}" name="Vorname"/>
    <tableColumn id="3" xr3:uid="{00000000-0010-0000-0500-000003000000}" name="Pos"/>
    <tableColumn id="16" xr3:uid="{5BA868B9-DF0A-45F1-8FC1-7632392FEE1A}" name="Kicker" dataDxfId="29"/>
    <tableColumn id="4" xr3:uid="{00000000-0010-0000-0500-000004000000}" name="NEU"/>
    <tableColumn id="17" xr3:uid="{EB117962-3A79-4302-BA36-39B43FBCC86F}" name="Spalte1" dataDxfId="28"/>
    <tableColumn id="5" xr3:uid="{00000000-0010-0000-0500-000005000000}" name="MW"/>
    <tableColumn id="6" xr3:uid="{00000000-0010-0000-0500-000006000000}" name="TM"/>
    <tableColumn id="7" xr3:uid="{00000000-0010-0000-0500-000007000000}" name="Alter"/>
    <tableColumn id="8" xr3:uid="{00000000-0010-0000-0500-000008000000}" name="GP25"/>
    <tableColumn id="9" xr3:uid="{00000000-0010-0000-0500-000009000000}" name="GS25"/>
    <tableColumn id="10" xr3:uid="{00000000-0010-0000-0500-00000A000000}" name="HR25"/>
    <tableColumn id="11" xr3:uid="{00000000-0010-0000-0500-00000B000000}" name="NS25"/>
    <tableColumn id="12" xr3:uid="{00000000-0010-0000-0500-00000C000000}" name="RR25"/>
    <tableColumn id="13" xr3:uid="{00000000-0010-0000-0500-00000D000000}" name="NS225"/>
    <tableColumn id="14" xr3:uid="{00000000-0010-0000-0500-00000E000000}" name="PKT24"/>
    <tableColumn id="15" xr3:uid="{00000000-0010-0000-0500-00000F000000}" name="NS 24"/>
  </tableColumns>
  <tableStyleInfo name="TableStyleDark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Tabelle1567891011" displayName="Tabelle1567891011" ref="A1:Q43" totalsRowShown="0">
  <autoFilter ref="A1:Q43" xr:uid="{00000000-0009-0000-0100-000006000000}"/>
  <tableColumns count="17">
    <tableColumn id="1" xr3:uid="{00000000-0010-0000-0600-000001000000}" name="Nachname"/>
    <tableColumn id="2" xr3:uid="{00000000-0010-0000-0600-000002000000}" name="Vorname"/>
    <tableColumn id="3" xr3:uid="{00000000-0010-0000-0600-000003000000}" name="Pos"/>
    <tableColumn id="16" xr3:uid="{904DA8B0-9DA9-4687-8471-3E69BEC06150}" name="Kicker" dataDxfId="31"/>
    <tableColumn id="4" xr3:uid="{00000000-0010-0000-0600-000004000000}" name="NEU"/>
    <tableColumn id="17" xr3:uid="{5F1F1B95-0196-4A9B-82BE-E119A5BF8D6B}" name="Spalte2" dataDxfId="30"/>
    <tableColumn id="5" xr3:uid="{00000000-0010-0000-0600-000005000000}" name="MW"/>
    <tableColumn id="6" xr3:uid="{00000000-0010-0000-0600-000006000000}" name="TM"/>
    <tableColumn id="7" xr3:uid="{00000000-0010-0000-0600-000007000000}" name="Alter"/>
    <tableColumn id="8" xr3:uid="{00000000-0010-0000-0600-000008000000}" name="GP25"/>
    <tableColumn id="9" xr3:uid="{00000000-0010-0000-0600-000009000000}" name="GS25"/>
    <tableColumn id="10" xr3:uid="{00000000-0010-0000-0600-00000A000000}" name="HR25"/>
    <tableColumn id="11" xr3:uid="{00000000-0010-0000-0600-00000B000000}" name="NS25"/>
    <tableColumn id="12" xr3:uid="{00000000-0010-0000-0600-00000C000000}" name="RR25"/>
    <tableColumn id="13" xr3:uid="{00000000-0010-0000-0600-00000D000000}" name="NS225"/>
    <tableColumn id="14" xr3:uid="{00000000-0010-0000-0600-00000E000000}" name="PKT24"/>
    <tableColumn id="15" xr3:uid="{00000000-0010-0000-0600-00000F000000}" name="NS 24"/>
  </tableColumns>
  <tableStyleInfo name="TableStyleDark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7000000}" name="Tabelle15678910" displayName="Tabelle15678910" ref="A1:Q43" totalsRowShown="0">
  <autoFilter ref="A1:Q43" xr:uid="{00000000-0009-0000-0100-000007000000}"/>
  <tableColumns count="17">
    <tableColumn id="1" xr3:uid="{00000000-0010-0000-0700-000001000000}" name="Nachname"/>
    <tableColumn id="2" xr3:uid="{00000000-0010-0000-0700-000002000000}" name="Vorname"/>
    <tableColumn id="3" xr3:uid="{00000000-0010-0000-0700-000003000000}" name="Pos"/>
    <tableColumn id="16" xr3:uid="{CE8DAFC0-2527-440D-87D5-AC521E018BC5}" name="Kicker" dataDxfId="33"/>
    <tableColumn id="4" xr3:uid="{00000000-0010-0000-0700-000004000000}" name="NEU"/>
    <tableColumn id="17" xr3:uid="{8EA150BD-0CD2-4960-9BB0-B141934C0E84}" name="Spalte2" dataDxfId="32"/>
    <tableColumn id="5" xr3:uid="{00000000-0010-0000-0700-000005000000}" name="MW"/>
    <tableColumn id="6" xr3:uid="{00000000-0010-0000-0700-000006000000}" name="TM"/>
    <tableColumn id="7" xr3:uid="{00000000-0010-0000-0700-000007000000}" name="Alter"/>
    <tableColumn id="8" xr3:uid="{00000000-0010-0000-0700-000008000000}" name="GP25"/>
    <tableColumn id="9" xr3:uid="{00000000-0010-0000-0700-000009000000}" name="GS25"/>
    <tableColumn id="10" xr3:uid="{00000000-0010-0000-0700-00000A000000}" name="HR25"/>
    <tableColumn id="11" xr3:uid="{00000000-0010-0000-0700-00000B000000}" name="NS25"/>
    <tableColumn id="12" xr3:uid="{00000000-0010-0000-0700-00000C000000}" name="RR25"/>
    <tableColumn id="13" xr3:uid="{00000000-0010-0000-0700-00000D000000}" name="NS225"/>
    <tableColumn id="14" xr3:uid="{00000000-0010-0000-0700-00000E000000}" name="PKT24"/>
    <tableColumn id="15" xr3:uid="{00000000-0010-0000-0700-00000F000000}" name="NS 24"/>
  </tableColumns>
  <tableStyleInfo name="TableStyleDark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elle156789" displayName="Tabelle156789" ref="A1:Q43" totalsRowShown="0">
  <autoFilter ref="A1:Q43" xr:uid="{00000000-0009-0000-0100-000008000000}"/>
  <tableColumns count="17">
    <tableColumn id="1" xr3:uid="{00000000-0010-0000-0800-000001000000}" name="Nachname"/>
    <tableColumn id="2" xr3:uid="{00000000-0010-0000-0800-000002000000}" name="Vorname"/>
    <tableColumn id="3" xr3:uid="{00000000-0010-0000-0800-000003000000}" name="Pos"/>
    <tableColumn id="16" xr3:uid="{F3774682-B887-4D4E-BD38-E96D3A4D7D22}" name="Kicker" dataDxfId="35"/>
    <tableColumn id="4" xr3:uid="{00000000-0010-0000-0800-000004000000}" name="NEU"/>
    <tableColumn id="17" xr3:uid="{0D95C4FE-F847-4D14-89AC-842978710075}" name="Spalte2" dataDxfId="34"/>
    <tableColumn id="5" xr3:uid="{00000000-0010-0000-0800-000005000000}" name="MW"/>
    <tableColumn id="6" xr3:uid="{00000000-0010-0000-0800-000006000000}" name="TM"/>
    <tableColumn id="7" xr3:uid="{00000000-0010-0000-0800-000007000000}" name="Alter"/>
    <tableColumn id="8" xr3:uid="{00000000-0010-0000-0800-000008000000}" name="GP25"/>
    <tableColumn id="9" xr3:uid="{00000000-0010-0000-0800-000009000000}" name="GS25"/>
    <tableColumn id="10" xr3:uid="{00000000-0010-0000-0800-00000A000000}" name="HR25"/>
    <tableColumn id="11" xr3:uid="{00000000-0010-0000-0800-00000B000000}" name="NS25"/>
    <tableColumn id="12" xr3:uid="{00000000-0010-0000-0800-00000C000000}" name="RR25"/>
    <tableColumn id="13" xr3:uid="{00000000-0010-0000-0800-00000D000000}" name="NS225"/>
    <tableColumn id="14" xr3:uid="{00000000-0010-0000-0800-00000E000000}" name="PKT24"/>
    <tableColumn id="15" xr3:uid="{00000000-0010-0000-0800-00000F000000}" name="NS 24"/>
  </tableColumns>
  <tableStyleInfo name="TableStyleDark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tabSelected="1" zoomScale="110" zoomScaleNormal="110" workbookViewId="0">
      <selection activeCell="C16" sqref="C16"/>
    </sheetView>
  </sheetViews>
  <sheetFormatPr baseColWidth="10" defaultColWidth="8.7265625" defaultRowHeight="14.5" x14ac:dyDescent="0.35"/>
  <cols>
    <col min="1" max="1" width="14.1796875" customWidth="1"/>
    <col min="2" max="2" width="15.90625" customWidth="1"/>
    <col min="3" max="4" width="10.08984375" style="30" customWidth="1"/>
    <col min="5" max="6" width="10.08984375" style="31" customWidth="1"/>
    <col min="7" max="7" width="8" customWidth="1"/>
    <col min="8" max="8" width="6.6328125" style="31" customWidth="1"/>
    <col min="9" max="9" width="7.26953125" customWidth="1"/>
    <col min="10" max="10" width="8.1796875" customWidth="1"/>
    <col min="11" max="11" width="7.90625" style="32" customWidth="1"/>
    <col min="12" max="12" width="8.54296875" customWidth="1"/>
    <col min="13" max="13" width="6.81640625" customWidth="1"/>
    <col min="14" max="14" width="6.08984375" customWidth="1"/>
    <col min="15" max="15" width="7.36328125" customWidth="1"/>
    <col min="16" max="16" width="7.7265625" customWidth="1"/>
    <col min="17" max="17" width="8" customWidth="1"/>
    <col min="18" max="18" width="8.7265625" customWidth="1"/>
  </cols>
  <sheetData>
    <row r="1" spans="1:19" x14ac:dyDescent="0.35">
      <c r="A1" s="90" t="s">
        <v>0</v>
      </c>
      <c r="B1" s="91" t="s">
        <v>1</v>
      </c>
      <c r="C1" s="91" t="s">
        <v>2</v>
      </c>
      <c r="D1" s="91" t="s">
        <v>950</v>
      </c>
      <c r="E1" s="92" t="s">
        <v>3</v>
      </c>
      <c r="F1" s="92" t="s">
        <v>953</v>
      </c>
      <c r="G1" s="91" t="s">
        <v>4</v>
      </c>
      <c r="H1" s="92" t="s">
        <v>5</v>
      </c>
      <c r="I1" s="91" t="s">
        <v>6</v>
      </c>
      <c r="J1" s="91" t="s">
        <v>7</v>
      </c>
      <c r="K1" s="93" t="s">
        <v>8</v>
      </c>
      <c r="L1" s="91" t="s">
        <v>9</v>
      </c>
      <c r="M1" s="91" t="s">
        <v>10</v>
      </c>
      <c r="N1" s="91" t="s">
        <v>11</v>
      </c>
      <c r="O1" s="94" t="s">
        <v>12</v>
      </c>
      <c r="P1" s="91" t="s">
        <v>13</v>
      </c>
      <c r="Q1" s="91" t="s">
        <v>14</v>
      </c>
    </row>
    <row r="2" spans="1:19" s="142" customFormat="1" ht="15" x14ac:dyDescent="0.4">
      <c r="A2" s="359" t="s">
        <v>901</v>
      </c>
      <c r="B2" s="359" t="s">
        <v>48</v>
      </c>
      <c r="C2" s="346" t="s">
        <v>17</v>
      </c>
      <c r="D2" s="357">
        <v>1.5</v>
      </c>
      <c r="E2" s="334">
        <v>1</v>
      </c>
      <c r="F2" s="334">
        <f>Tabelle1567891011121314151617[[#This Row],[Spalte1]]-Tabelle1567891011121314151617[[#This Row],[NEU]]</f>
        <v>0.5</v>
      </c>
      <c r="G2" s="136">
        <v>1</v>
      </c>
      <c r="H2" s="137">
        <v>12</v>
      </c>
      <c r="I2" s="136">
        <v>21</v>
      </c>
      <c r="J2" s="138">
        <f>Tabelle1567891011121314151617[[#This Row],[HR25]]+Tabelle1567891011121314151617[[#This Row],[RR25]]</f>
        <v>44</v>
      </c>
      <c r="K2" s="139">
        <v>3.25</v>
      </c>
      <c r="L2" s="136">
        <v>0</v>
      </c>
      <c r="M2" s="136">
        <v>0</v>
      </c>
      <c r="N2" s="136">
        <v>44</v>
      </c>
      <c r="O2" s="140">
        <v>3.25</v>
      </c>
      <c r="P2" s="169">
        <v>256</v>
      </c>
      <c r="Q2" s="169">
        <v>2.8</v>
      </c>
      <c r="R2" s="141"/>
      <c r="S2" s="141"/>
    </row>
    <row r="3" spans="1:19" s="16" customFormat="1" ht="15" x14ac:dyDescent="0.4">
      <c r="A3" s="359" t="s">
        <v>902</v>
      </c>
      <c r="B3" s="359" t="s">
        <v>903</v>
      </c>
      <c r="C3" s="346" t="s">
        <v>17</v>
      </c>
      <c r="D3" s="329">
        <v>0.5</v>
      </c>
      <c r="E3" s="334">
        <v>0.5</v>
      </c>
      <c r="F3" s="334">
        <f>Tabelle1567891011121314151617[[#This Row],[Spalte1]]-Tabelle1567891011121314151617[[#This Row],[NEU]]</f>
        <v>0</v>
      </c>
      <c r="G3" s="127">
        <v>1</v>
      </c>
      <c r="H3" s="129"/>
      <c r="I3" s="127">
        <v>36</v>
      </c>
      <c r="J3" s="130">
        <f>Tabelle1567891011121314151617[[#This Row],[HR25]]+Tabelle1567891011121314151617[[#This Row],[RR25]]</f>
        <v>0</v>
      </c>
      <c r="K3" s="131">
        <v>3</v>
      </c>
      <c r="L3" s="127">
        <v>0</v>
      </c>
      <c r="M3" s="127">
        <v>0</v>
      </c>
      <c r="N3" s="127">
        <v>0</v>
      </c>
      <c r="O3" s="132">
        <v>3</v>
      </c>
      <c r="P3" s="127">
        <v>70</v>
      </c>
      <c r="Q3" s="127">
        <v>3.09</v>
      </c>
      <c r="R3" s="15">
        <v>0</v>
      </c>
      <c r="S3" s="15"/>
    </row>
    <row r="4" spans="1:19" s="149" customFormat="1" ht="15" x14ac:dyDescent="0.4">
      <c r="A4" s="359" t="s">
        <v>904</v>
      </c>
      <c r="B4" s="359" t="s">
        <v>905</v>
      </c>
      <c r="C4" s="346" t="s">
        <v>17</v>
      </c>
      <c r="D4" s="330">
        <v>3.4</v>
      </c>
      <c r="E4" s="334">
        <v>3.6</v>
      </c>
      <c r="F4" s="334">
        <f>Tabelle1567891011121314151617[[#This Row],[Spalte1]]-Tabelle1567891011121314151617[[#This Row],[NEU]]</f>
        <v>-0.20000000000000018</v>
      </c>
      <c r="G4" s="143">
        <v>3.6</v>
      </c>
      <c r="H4" s="144">
        <v>4</v>
      </c>
      <c r="I4" s="143">
        <v>39</v>
      </c>
      <c r="J4" s="145">
        <f>Tabelle1567891011121314151617[[#This Row],[HR25]]+Tabelle1567891011121314151617[[#This Row],[RR25]]</f>
        <v>169</v>
      </c>
      <c r="K4" s="146">
        <v>2.91</v>
      </c>
      <c r="L4" s="143">
        <v>78</v>
      </c>
      <c r="M4" s="143">
        <v>3</v>
      </c>
      <c r="N4" s="143">
        <v>91</v>
      </c>
      <c r="O4" s="147">
        <v>2.82</v>
      </c>
      <c r="P4" s="143">
        <v>136</v>
      </c>
      <c r="Q4" s="143">
        <v>3.15</v>
      </c>
      <c r="R4" s="148"/>
      <c r="S4" s="148"/>
    </row>
    <row r="5" spans="1:19" s="18" customFormat="1" ht="15" x14ac:dyDescent="0.4">
      <c r="A5" s="359"/>
      <c r="B5" s="359"/>
      <c r="C5" s="346"/>
      <c r="D5" s="330"/>
      <c r="E5" s="334">
        <v>1</v>
      </c>
      <c r="F5" s="334">
        <f>Tabelle1567891011121314151617[[#This Row],[Spalte1]]-Tabelle1567891011121314151617[[#This Row],[NEU]]</f>
        <v>-1</v>
      </c>
      <c r="G5" s="127">
        <v>0.5</v>
      </c>
      <c r="H5" s="129">
        <v>4</v>
      </c>
      <c r="I5" s="127">
        <v>19</v>
      </c>
      <c r="J5" s="130">
        <f>Tabelle1567891011121314151617[[#This Row],[HR25]]+Tabelle1567891011121314151617[[#This Row],[RR25]]</f>
        <v>4</v>
      </c>
      <c r="K5" s="131">
        <v>0</v>
      </c>
      <c r="L5" s="127">
        <v>2</v>
      </c>
      <c r="M5" s="127">
        <v>0</v>
      </c>
      <c r="N5" s="127">
        <v>2</v>
      </c>
      <c r="O5" s="132">
        <v>0</v>
      </c>
      <c r="P5" s="127">
        <v>0</v>
      </c>
      <c r="Q5" s="127">
        <v>0</v>
      </c>
      <c r="R5" s="17"/>
      <c r="S5" s="17"/>
    </row>
    <row r="6" spans="1:19" s="18" customFormat="1" ht="15" x14ac:dyDescent="0.4">
      <c r="A6" s="359" t="s">
        <v>906</v>
      </c>
      <c r="B6" s="359" t="s">
        <v>907</v>
      </c>
      <c r="C6" s="346" t="s">
        <v>24</v>
      </c>
      <c r="D6" s="330">
        <v>0.5</v>
      </c>
      <c r="E6" s="334">
        <v>0.5</v>
      </c>
      <c r="F6" s="334">
        <f>Tabelle1567891011121314151617[[#This Row],[Spalte1]]-Tabelle1567891011121314151617[[#This Row],[NEU]]</f>
        <v>0</v>
      </c>
      <c r="G6" s="127">
        <v>0.5</v>
      </c>
      <c r="H6" s="129">
        <v>0.5</v>
      </c>
      <c r="I6" s="127">
        <v>20</v>
      </c>
      <c r="J6" s="130">
        <f>Tabelle1567891011121314151617[[#This Row],[HR25]]+Tabelle1567891011121314151617[[#This Row],[RR25]]</f>
        <v>0</v>
      </c>
      <c r="K6" s="131">
        <v>0</v>
      </c>
      <c r="L6" s="127">
        <v>0</v>
      </c>
      <c r="M6" s="127">
        <v>0</v>
      </c>
      <c r="N6" s="127">
        <v>0</v>
      </c>
      <c r="O6" s="132">
        <v>0</v>
      </c>
      <c r="P6" s="127">
        <v>0</v>
      </c>
      <c r="Q6" s="127">
        <v>0</v>
      </c>
    </row>
    <row r="7" spans="1:19" s="18" customFormat="1" ht="15" x14ac:dyDescent="0.4">
      <c r="A7" s="359" t="s">
        <v>908</v>
      </c>
      <c r="B7" s="359" t="s">
        <v>909</v>
      </c>
      <c r="C7" s="346" t="s">
        <v>24</v>
      </c>
      <c r="D7" s="330">
        <v>1.5</v>
      </c>
      <c r="E7" s="334">
        <v>1.4</v>
      </c>
      <c r="F7" s="334">
        <f>Tabelle1567891011121314151617[[#This Row],[Spalte1]]-Tabelle1567891011121314151617[[#This Row],[NEU]]</f>
        <v>0.10000000000000009</v>
      </c>
      <c r="G7" s="127">
        <v>1.8</v>
      </c>
      <c r="H7" s="129">
        <v>18</v>
      </c>
      <c r="I7" s="127">
        <v>24</v>
      </c>
      <c r="J7" s="130">
        <f>Tabelle1567891011121314151617[[#This Row],[HR25]]+Tabelle1567891011121314151617[[#This Row],[RR25]]</f>
        <v>30</v>
      </c>
      <c r="K7" s="131">
        <v>3.8</v>
      </c>
      <c r="L7" s="127">
        <v>22</v>
      </c>
      <c r="M7" s="127">
        <v>3.4</v>
      </c>
      <c r="N7" s="127">
        <v>8</v>
      </c>
      <c r="O7" s="132">
        <v>4.2</v>
      </c>
      <c r="P7" s="127">
        <v>-2</v>
      </c>
      <c r="Q7" s="127">
        <v>4.5</v>
      </c>
    </row>
    <row r="8" spans="1:19" s="142" customFormat="1" ht="15" x14ac:dyDescent="0.4">
      <c r="A8" s="359" t="s">
        <v>910</v>
      </c>
      <c r="B8" s="359" t="s">
        <v>911</v>
      </c>
      <c r="C8" s="346" t="s">
        <v>24</v>
      </c>
      <c r="D8" s="330">
        <v>2.4</v>
      </c>
      <c r="E8" s="334">
        <v>2.6</v>
      </c>
      <c r="F8" s="334">
        <f>Tabelle1567891011121314151617[[#This Row],[Spalte1]]-Tabelle1567891011121314151617[[#This Row],[NEU]]</f>
        <v>-0.20000000000000018</v>
      </c>
      <c r="G8" s="136">
        <v>3.6</v>
      </c>
      <c r="H8" s="137">
        <v>26</v>
      </c>
      <c r="I8" s="136">
        <v>25</v>
      </c>
      <c r="J8" s="138">
        <f>Tabelle1567891011121314151617[[#This Row],[HR25]]+Tabelle1567891011121314151617[[#This Row],[RR25]]</f>
        <v>25</v>
      </c>
      <c r="K8" s="139">
        <v>3.38</v>
      </c>
      <c r="L8" s="136">
        <v>0</v>
      </c>
      <c r="M8" s="136">
        <v>0</v>
      </c>
      <c r="N8" s="136">
        <v>25</v>
      </c>
      <c r="O8" s="140">
        <v>3.38</v>
      </c>
      <c r="P8" s="136">
        <v>161</v>
      </c>
      <c r="Q8" s="136">
        <v>2.94</v>
      </c>
    </row>
    <row r="9" spans="1:19" s="142" customFormat="1" ht="15" x14ac:dyDescent="0.4">
      <c r="A9" s="359" t="s">
        <v>912</v>
      </c>
      <c r="B9" s="359" t="s">
        <v>913</v>
      </c>
      <c r="C9" s="346" t="s">
        <v>24</v>
      </c>
      <c r="D9" s="330">
        <v>3.2</v>
      </c>
      <c r="E9" s="334">
        <v>3.6</v>
      </c>
      <c r="F9" s="334">
        <f>Tabelle1567891011121314151617[[#This Row],[Spalte1]]-Tabelle1567891011121314151617[[#This Row],[NEU]]</f>
        <v>-0.39999999999999991</v>
      </c>
      <c r="G9" s="136">
        <v>3.5</v>
      </c>
      <c r="H9" s="137">
        <v>40</v>
      </c>
      <c r="I9" s="136">
        <v>28</v>
      </c>
      <c r="J9" s="138">
        <f>Tabelle1567891011121314151617[[#This Row],[HR25]]+Tabelle1567891011121314151617[[#This Row],[RR25]]</f>
        <v>149</v>
      </c>
      <c r="K9" s="139">
        <v>3.24</v>
      </c>
      <c r="L9" s="136">
        <v>82</v>
      </c>
      <c r="M9" s="136">
        <v>3.27</v>
      </c>
      <c r="N9" s="136">
        <v>67</v>
      </c>
      <c r="O9" s="140">
        <v>3.2</v>
      </c>
      <c r="P9" s="136">
        <v>102</v>
      </c>
      <c r="Q9" s="136">
        <v>3.5</v>
      </c>
    </row>
    <row r="10" spans="1:19" s="142" customFormat="1" ht="15" x14ac:dyDescent="0.4">
      <c r="A10" s="367" t="s">
        <v>914</v>
      </c>
      <c r="B10" s="367" t="s">
        <v>612</v>
      </c>
      <c r="C10" s="346" t="s">
        <v>24</v>
      </c>
      <c r="D10" s="330">
        <v>2.7</v>
      </c>
      <c r="E10" s="334">
        <v>2.8</v>
      </c>
      <c r="F10" s="334">
        <f>Tabelle1567891011121314151617[[#This Row],[Spalte1]]-Tabelle1567891011121314151617[[#This Row],[NEU]]</f>
        <v>-9.9999999999999645E-2</v>
      </c>
      <c r="G10" s="136">
        <v>2.5</v>
      </c>
      <c r="H10" s="137">
        <v>32</v>
      </c>
      <c r="I10" s="136">
        <v>25</v>
      </c>
      <c r="J10" s="138">
        <f>Tabelle1567891011121314151617[[#This Row],[HR25]]+Tabelle1567891011121314151617[[#This Row],[RR25]]</f>
        <v>60</v>
      </c>
      <c r="K10" s="139">
        <v>3.25</v>
      </c>
      <c r="L10" s="136">
        <v>0</v>
      </c>
      <c r="M10" s="136">
        <v>0</v>
      </c>
      <c r="N10" s="136">
        <v>60</v>
      </c>
      <c r="O10" s="140">
        <v>3.25</v>
      </c>
      <c r="P10" s="136">
        <v>107</v>
      </c>
      <c r="Q10" s="136">
        <v>3.11</v>
      </c>
    </row>
    <row r="11" spans="1:19" s="155" customFormat="1" ht="15" x14ac:dyDescent="0.4">
      <c r="A11" s="359" t="s">
        <v>915</v>
      </c>
      <c r="B11" s="359" t="s">
        <v>916</v>
      </c>
      <c r="C11" s="346" t="s">
        <v>24</v>
      </c>
      <c r="D11" s="330">
        <v>3.2</v>
      </c>
      <c r="E11" s="334">
        <v>3.6</v>
      </c>
      <c r="F11" s="334">
        <f>Tabelle1567891011121314151617[[#This Row],[Spalte1]]-Tabelle1567891011121314151617[[#This Row],[NEU]]</f>
        <v>-0.39999999999999991</v>
      </c>
      <c r="G11" s="150">
        <v>3.4</v>
      </c>
      <c r="H11" s="151">
        <v>50</v>
      </c>
      <c r="I11" s="150">
        <v>24</v>
      </c>
      <c r="J11" s="152">
        <f>Tabelle1567891011121314151617[[#This Row],[HR25]]+Tabelle1567891011121314151617[[#This Row],[RR25]]</f>
        <v>111</v>
      </c>
      <c r="K11" s="153">
        <v>3.13</v>
      </c>
      <c r="L11" s="150">
        <v>91</v>
      </c>
      <c r="M11" s="150">
        <v>2.92</v>
      </c>
      <c r="N11" s="150">
        <v>20</v>
      </c>
      <c r="O11" s="150">
        <v>3.63</v>
      </c>
      <c r="P11" s="150">
        <v>119</v>
      </c>
      <c r="Q11" s="150">
        <v>3.52</v>
      </c>
      <c r="R11" s="155">
        <v>0</v>
      </c>
    </row>
    <row r="12" spans="1:19" s="155" customFormat="1" ht="15" x14ac:dyDescent="0.4">
      <c r="A12" s="359" t="s">
        <v>917</v>
      </c>
      <c r="B12" s="359" t="s">
        <v>918</v>
      </c>
      <c r="C12" s="346" t="s">
        <v>24</v>
      </c>
      <c r="D12" s="330">
        <v>3.6</v>
      </c>
      <c r="E12" s="334">
        <v>4</v>
      </c>
      <c r="F12" s="334">
        <f>Tabelle1567891011121314151617[[#This Row],[Spalte1]]-Tabelle1567891011121314151617[[#This Row],[NEU]]</f>
        <v>-0.39999999999999991</v>
      </c>
      <c r="G12" s="150">
        <v>3</v>
      </c>
      <c r="H12" s="151">
        <v>50</v>
      </c>
      <c r="I12" s="150">
        <v>26</v>
      </c>
      <c r="J12" s="152">
        <f>Tabelle1567891011121314151617[[#This Row],[HR25]]+Tabelle1567891011121314151617[[#This Row],[RR25]]</f>
        <v>138</v>
      </c>
      <c r="K12" s="153">
        <v>2.9</v>
      </c>
      <c r="L12" s="150">
        <v>102</v>
      </c>
      <c r="M12" s="150">
        <v>2.86</v>
      </c>
      <c r="N12" s="150">
        <v>36</v>
      </c>
      <c r="O12" s="154">
        <v>2.99</v>
      </c>
      <c r="P12" s="150">
        <v>88</v>
      </c>
      <c r="Q12" s="150">
        <v>3.52</v>
      </c>
    </row>
    <row r="13" spans="1:19" s="142" customFormat="1" ht="15" x14ac:dyDescent="0.4">
      <c r="A13" s="359" t="s">
        <v>919</v>
      </c>
      <c r="B13" s="359" t="s">
        <v>920</v>
      </c>
      <c r="C13" s="346" t="s">
        <v>24</v>
      </c>
      <c r="D13" s="330">
        <v>2.8</v>
      </c>
      <c r="E13" s="334">
        <v>3.2</v>
      </c>
      <c r="F13" s="334">
        <f>Tabelle1567891011121314151617[[#This Row],[Spalte1]]-Tabelle1567891011121314151617[[#This Row],[NEU]]</f>
        <v>-0.40000000000000036</v>
      </c>
      <c r="G13" s="136">
        <v>3.4</v>
      </c>
      <c r="H13" s="137">
        <v>8</v>
      </c>
      <c r="I13" s="136">
        <v>31</v>
      </c>
      <c r="J13" s="138">
        <f>Tabelle1567891011121314151617[[#This Row],[HR25]]+Tabelle1567891011121314151617[[#This Row],[RR25]]</f>
        <v>128</v>
      </c>
      <c r="K13" s="139">
        <v>3.31</v>
      </c>
      <c r="L13" s="136">
        <v>52</v>
      </c>
      <c r="M13" s="136">
        <v>3.36</v>
      </c>
      <c r="N13" s="136">
        <v>76</v>
      </c>
      <c r="O13" s="140">
        <v>3.25</v>
      </c>
      <c r="P13" s="136">
        <v>98</v>
      </c>
      <c r="Q13" s="136">
        <v>3.28</v>
      </c>
    </row>
    <row r="14" spans="1:19" s="142" customFormat="1" ht="15" x14ac:dyDescent="0.4">
      <c r="A14" s="359" t="s">
        <v>921</v>
      </c>
      <c r="B14" s="359" t="s">
        <v>922</v>
      </c>
      <c r="C14" s="346" t="s">
        <v>24</v>
      </c>
      <c r="D14" s="330">
        <v>3</v>
      </c>
      <c r="E14" s="334">
        <v>2.8</v>
      </c>
      <c r="F14" s="334">
        <f>Tabelle1567891011121314151617[[#This Row],[Spalte1]]-Tabelle1567891011121314151617[[#This Row],[NEU]]</f>
        <v>0.20000000000000018</v>
      </c>
      <c r="G14" s="136">
        <v>3.2</v>
      </c>
      <c r="H14" s="137">
        <v>25</v>
      </c>
      <c r="I14" s="136">
        <v>28</v>
      </c>
      <c r="J14" s="138">
        <f>Tabelle1567891011121314151617[[#This Row],[HR25]]+Tabelle1567891011121314151617[[#This Row],[RR25]]</f>
        <v>116</v>
      </c>
      <c r="K14" s="139">
        <v>3.43</v>
      </c>
      <c r="L14" s="136">
        <v>46</v>
      </c>
      <c r="M14" s="136">
        <v>3.25</v>
      </c>
      <c r="N14" s="136">
        <v>70</v>
      </c>
      <c r="O14" s="140">
        <v>3.49</v>
      </c>
      <c r="P14" s="136">
        <v>93</v>
      </c>
      <c r="Q14" s="136">
        <v>3.54</v>
      </c>
    </row>
    <row r="15" spans="1:19" s="149" customFormat="1" ht="15" x14ac:dyDescent="0.4">
      <c r="A15" s="359" t="s">
        <v>923</v>
      </c>
      <c r="B15" s="359" t="s">
        <v>115</v>
      </c>
      <c r="C15" s="346" t="s">
        <v>24</v>
      </c>
      <c r="D15" s="330">
        <v>5</v>
      </c>
      <c r="E15" s="334">
        <v>5.5</v>
      </c>
      <c r="F15" s="334">
        <f>Tabelle1567891011121314151617[[#This Row],[Spalte1]]-Tabelle1567891011121314151617[[#This Row],[NEU]]</f>
        <v>-0.5</v>
      </c>
      <c r="G15" s="143">
        <v>5.5</v>
      </c>
      <c r="H15" s="144">
        <v>30</v>
      </c>
      <c r="I15" s="143">
        <v>29</v>
      </c>
      <c r="J15" s="145">
        <f>Tabelle1567891011121314151617[[#This Row],[HR25]]+Tabelle1567891011121314151617[[#This Row],[RR25]]</f>
        <v>244</v>
      </c>
      <c r="K15" s="146">
        <v>2.83</v>
      </c>
      <c r="L15" s="143">
        <v>111</v>
      </c>
      <c r="M15" s="143">
        <v>2.87</v>
      </c>
      <c r="N15" s="143">
        <v>133</v>
      </c>
      <c r="O15" s="147">
        <v>2.8</v>
      </c>
      <c r="P15" s="143">
        <v>260</v>
      </c>
      <c r="Q15" s="143">
        <v>2.5299999999999998</v>
      </c>
    </row>
    <row r="16" spans="1:19" s="16" customFormat="1" ht="15" x14ac:dyDescent="0.4">
      <c r="A16" s="360" t="s">
        <v>599</v>
      </c>
      <c r="B16" s="360" t="s">
        <v>924</v>
      </c>
      <c r="C16" s="346" t="s">
        <v>38</v>
      </c>
      <c r="D16" s="330">
        <v>1</v>
      </c>
      <c r="E16" s="334">
        <v>0.5</v>
      </c>
      <c r="F16" s="334">
        <f>Tabelle1567891011121314151617[[#This Row],[Spalte1]]-Tabelle1567891011121314151617[[#This Row],[NEU]]</f>
        <v>0.5</v>
      </c>
      <c r="G16" s="127">
        <v>0</v>
      </c>
      <c r="H16" s="129">
        <v>1.5</v>
      </c>
      <c r="I16" s="127">
        <v>17</v>
      </c>
      <c r="J16" s="130">
        <f>Tabelle1567891011121314151617[[#This Row],[HR25]]+Tabelle1567891011121314151617[[#This Row],[RR25]]</f>
        <v>0</v>
      </c>
      <c r="K16" s="131">
        <v>0</v>
      </c>
      <c r="L16" s="127">
        <v>0</v>
      </c>
      <c r="M16" s="127">
        <v>0</v>
      </c>
      <c r="N16" s="127">
        <v>0</v>
      </c>
      <c r="O16" s="132">
        <v>0</v>
      </c>
      <c r="P16" s="127">
        <v>0</v>
      </c>
      <c r="Q16" s="127">
        <v>0</v>
      </c>
      <c r="R16" s="16">
        <v>0</v>
      </c>
    </row>
    <row r="17" spans="1:17" s="18" customFormat="1" ht="15" x14ac:dyDescent="0.4">
      <c r="A17" s="359" t="s">
        <v>925</v>
      </c>
      <c r="B17" s="359" t="s">
        <v>528</v>
      </c>
      <c r="C17" s="346" t="s">
        <v>38</v>
      </c>
      <c r="D17" s="330"/>
      <c r="E17" s="334"/>
      <c r="F17" s="334">
        <f>Tabelle1567891011121314151617[[#This Row],[Spalte1]]-Tabelle1567891011121314151617[[#This Row],[NEU]]</f>
        <v>0</v>
      </c>
      <c r="G17" s="127">
        <v>0</v>
      </c>
      <c r="H17" s="129">
        <v>1.5</v>
      </c>
      <c r="I17" s="127">
        <v>20</v>
      </c>
      <c r="J17" s="130">
        <f>Tabelle1567891011121314151617[[#This Row],[HR25]]+Tabelle1567891011121314151617[[#This Row],[RR25]]</f>
        <v>0</v>
      </c>
      <c r="K17" s="131">
        <v>0</v>
      </c>
      <c r="L17" s="127">
        <v>0</v>
      </c>
      <c r="M17" s="127">
        <v>0</v>
      </c>
      <c r="N17" s="127">
        <v>0</v>
      </c>
      <c r="O17" s="132">
        <v>0</v>
      </c>
      <c r="P17" s="127">
        <v>40</v>
      </c>
      <c r="Q17" s="127">
        <v>0</v>
      </c>
    </row>
    <row r="18" spans="1:17" s="18" customFormat="1" ht="15" x14ac:dyDescent="0.4">
      <c r="A18" s="359" t="s">
        <v>926</v>
      </c>
      <c r="B18" s="359" t="s">
        <v>927</v>
      </c>
      <c r="C18" s="346" t="s">
        <v>38</v>
      </c>
      <c r="D18" s="330"/>
      <c r="E18" s="334"/>
      <c r="F18" s="334">
        <f>Tabelle1567891011121314151617[[#This Row],[Spalte1]]-Tabelle1567891011121314151617[[#This Row],[NEU]]</f>
        <v>0</v>
      </c>
      <c r="G18" s="127">
        <v>2.4</v>
      </c>
      <c r="H18" s="129">
        <v>12</v>
      </c>
      <c r="I18" s="127">
        <v>23</v>
      </c>
      <c r="J18" s="130">
        <f>Tabelle1567891011121314151617[[#This Row],[HR25]]+Tabelle1567891011121314151617[[#This Row],[RR25]]</f>
        <v>0</v>
      </c>
      <c r="K18" s="131">
        <v>0</v>
      </c>
      <c r="L18" s="127">
        <v>0</v>
      </c>
      <c r="M18" s="127">
        <v>0</v>
      </c>
      <c r="N18" s="127">
        <v>0</v>
      </c>
      <c r="O18" s="132">
        <v>0</v>
      </c>
      <c r="P18" s="127">
        <v>114</v>
      </c>
      <c r="Q18" s="127">
        <v>0</v>
      </c>
    </row>
    <row r="19" spans="1:17" s="89" customFormat="1" ht="15" x14ac:dyDescent="0.4">
      <c r="A19" s="359" t="s">
        <v>395</v>
      </c>
      <c r="B19" s="359" t="s">
        <v>253</v>
      </c>
      <c r="C19" s="346" t="s">
        <v>38</v>
      </c>
      <c r="D19" s="330">
        <v>1.8</v>
      </c>
      <c r="E19" s="334">
        <v>2</v>
      </c>
      <c r="F19" s="334">
        <f>Tabelle1567891011121314151617[[#This Row],[Spalte1]]-Tabelle1567891011121314151617[[#This Row],[NEU]]</f>
        <v>-0.19999999999999996</v>
      </c>
      <c r="G19" s="127">
        <v>1.6</v>
      </c>
      <c r="H19" s="129">
        <v>18</v>
      </c>
      <c r="I19" s="127">
        <v>19</v>
      </c>
      <c r="J19" s="130">
        <f>Tabelle1567891011121314151617[[#This Row],[HR25]]+Tabelle1567891011121314151617[[#This Row],[RR25]]</f>
        <v>92</v>
      </c>
      <c r="K19" s="131">
        <v>3.75</v>
      </c>
      <c r="L19" s="127">
        <v>60</v>
      </c>
      <c r="M19" s="127">
        <v>3.7</v>
      </c>
      <c r="N19" s="127">
        <v>32</v>
      </c>
      <c r="O19" s="132">
        <v>3.87</v>
      </c>
      <c r="P19" s="127">
        <v>156</v>
      </c>
      <c r="Q19" s="127">
        <v>3.25</v>
      </c>
    </row>
    <row r="20" spans="1:17" s="155" customFormat="1" ht="15" x14ac:dyDescent="0.4">
      <c r="A20" s="359" t="s">
        <v>928</v>
      </c>
      <c r="B20" s="359" t="s">
        <v>929</v>
      </c>
      <c r="C20" s="346" t="s">
        <v>38</v>
      </c>
      <c r="D20" s="330">
        <v>3.6</v>
      </c>
      <c r="E20" s="334">
        <v>3.8</v>
      </c>
      <c r="F20" s="334">
        <f>Tabelle1567891011121314151617[[#This Row],[Spalte1]]-Tabelle1567891011121314151617[[#This Row],[NEU]]</f>
        <v>-0.19999999999999973</v>
      </c>
      <c r="G20" s="150">
        <v>3.5</v>
      </c>
      <c r="H20" s="151">
        <v>55</v>
      </c>
      <c r="I20" s="150">
        <v>21</v>
      </c>
      <c r="J20" s="152">
        <f>Tabelle1567891011121314151617[[#This Row],[HR25]]+Tabelle1567891011121314151617[[#This Row],[RR25]]</f>
        <v>96</v>
      </c>
      <c r="K20" s="153">
        <v>3.32</v>
      </c>
      <c r="L20" s="150">
        <v>48</v>
      </c>
      <c r="M20" s="150">
        <v>3.14</v>
      </c>
      <c r="N20" s="150">
        <v>48</v>
      </c>
      <c r="O20" s="154">
        <v>3.46</v>
      </c>
      <c r="P20" s="150">
        <v>103</v>
      </c>
      <c r="Q20" s="150">
        <v>3.13</v>
      </c>
    </row>
    <row r="21" spans="1:17" s="155" customFormat="1" ht="15" x14ac:dyDescent="0.4">
      <c r="A21" s="359" t="s">
        <v>930</v>
      </c>
      <c r="B21" s="359" t="s">
        <v>606</v>
      </c>
      <c r="C21" s="346" t="s">
        <v>38</v>
      </c>
      <c r="D21" s="330">
        <v>3</v>
      </c>
      <c r="E21" s="334">
        <v>3.5</v>
      </c>
      <c r="F21" s="334">
        <f>Tabelle1567891011121314151617[[#This Row],[Spalte1]]-Tabelle1567891011121314151617[[#This Row],[NEU]]</f>
        <v>-0.5</v>
      </c>
      <c r="G21" s="150">
        <v>1.3</v>
      </c>
      <c r="H21" s="151">
        <v>30</v>
      </c>
      <c r="I21" s="150">
        <v>20</v>
      </c>
      <c r="J21" s="152">
        <f>Tabelle1567891011121314151617[[#This Row],[HR25]]+Tabelle1567891011121314151617[[#This Row],[RR25]]</f>
        <v>148</v>
      </c>
      <c r="K21" s="153">
        <v>3.53</v>
      </c>
      <c r="L21" s="150">
        <v>78</v>
      </c>
      <c r="M21" s="150">
        <v>3.25</v>
      </c>
      <c r="N21" s="150">
        <v>70</v>
      </c>
      <c r="O21" s="154">
        <v>3.72</v>
      </c>
      <c r="P21" s="150">
        <v>0</v>
      </c>
      <c r="Q21" s="150">
        <v>0</v>
      </c>
    </row>
    <row r="22" spans="1:17" s="149" customFormat="1" ht="15" x14ac:dyDescent="0.4">
      <c r="A22" s="367" t="s">
        <v>931</v>
      </c>
      <c r="B22" s="367" t="s">
        <v>345</v>
      </c>
      <c r="C22" s="346" t="s">
        <v>38</v>
      </c>
      <c r="D22" s="330">
        <v>8</v>
      </c>
      <c r="E22" s="334">
        <v>8</v>
      </c>
      <c r="F22" s="334">
        <f>Tabelle1567891011121314151617[[#This Row],[Spalte1]]-Tabelle1567891011121314151617[[#This Row],[NEU]]</f>
        <v>0</v>
      </c>
      <c r="G22" s="143">
        <v>4</v>
      </c>
      <c r="H22" s="144">
        <v>100</v>
      </c>
      <c r="I22" s="143">
        <v>23</v>
      </c>
      <c r="J22" s="145">
        <f>Tabelle1567891011121314151617[[#This Row],[HR25]]+Tabelle1567891011121314151617[[#This Row],[RR25]]</f>
        <v>332</v>
      </c>
      <c r="K22" s="146">
        <v>2.66</v>
      </c>
      <c r="L22" s="143">
        <v>135</v>
      </c>
      <c r="M22" s="143">
        <v>2.69</v>
      </c>
      <c r="N22" s="143">
        <v>197</v>
      </c>
      <c r="O22" s="147">
        <v>2.64</v>
      </c>
      <c r="P22" s="143">
        <v>0</v>
      </c>
      <c r="Q22" s="143">
        <v>0</v>
      </c>
    </row>
    <row r="23" spans="1:17" s="155" customFormat="1" ht="15" x14ac:dyDescent="0.4">
      <c r="A23" s="367" t="s">
        <v>932</v>
      </c>
      <c r="B23" s="367" t="s">
        <v>933</v>
      </c>
      <c r="C23" s="346" t="s">
        <v>38</v>
      </c>
      <c r="D23" s="330">
        <v>6</v>
      </c>
      <c r="E23" s="334">
        <v>7</v>
      </c>
      <c r="F23" s="334">
        <f>Tabelle1567891011121314151617[[#This Row],[Spalte1]]-Tabelle1567891011121314151617[[#This Row],[NEU]]</f>
        <v>-1</v>
      </c>
      <c r="G23" s="150">
        <v>7</v>
      </c>
      <c r="H23" s="151">
        <v>140</v>
      </c>
      <c r="I23" s="150">
        <v>22</v>
      </c>
      <c r="J23" s="152">
        <f>Tabelle1567891011121314151617[[#This Row],[HR25]]+Tabelle1567891011121314151617[[#This Row],[RR25]]</f>
        <v>222</v>
      </c>
      <c r="K23" s="153">
        <v>2.83</v>
      </c>
      <c r="L23" s="150">
        <v>158</v>
      </c>
      <c r="M23" s="150">
        <v>2.46</v>
      </c>
      <c r="N23" s="150">
        <v>64</v>
      </c>
      <c r="O23" s="154">
        <v>3.32</v>
      </c>
      <c r="P23" s="150">
        <v>188</v>
      </c>
      <c r="Q23" s="150">
        <v>2.95</v>
      </c>
    </row>
    <row r="24" spans="1:17" s="142" customFormat="1" ht="15" x14ac:dyDescent="0.4">
      <c r="A24" s="359" t="s">
        <v>934</v>
      </c>
      <c r="B24" s="359" t="s">
        <v>935</v>
      </c>
      <c r="C24" s="346" t="s">
        <v>38</v>
      </c>
      <c r="D24" s="330">
        <v>2.2999999999999998</v>
      </c>
      <c r="E24" s="334">
        <v>3</v>
      </c>
      <c r="F24" s="334">
        <f>Tabelle1567891011121314151617[[#This Row],[Spalte1]]-Tabelle1567891011121314151617[[#This Row],[NEU]]</f>
        <v>-0.70000000000000018</v>
      </c>
      <c r="G24" s="136">
        <v>5</v>
      </c>
      <c r="H24" s="137">
        <v>30</v>
      </c>
      <c r="I24" s="136">
        <v>30</v>
      </c>
      <c r="J24" s="138">
        <f>Tabelle1567891011121314151617[[#This Row],[HR25]]+Tabelle1567891011121314151617[[#This Row],[RR25]]</f>
        <v>40</v>
      </c>
      <c r="K24" s="139">
        <v>3.56</v>
      </c>
      <c r="L24" s="136">
        <v>38</v>
      </c>
      <c r="M24" s="136">
        <v>2.63</v>
      </c>
      <c r="N24" s="136">
        <v>2</v>
      </c>
      <c r="O24" s="140">
        <v>4.49</v>
      </c>
      <c r="P24" s="136">
        <v>0</v>
      </c>
      <c r="Q24" s="136">
        <v>0</v>
      </c>
    </row>
    <row r="25" spans="1:17" s="155" customFormat="1" ht="15" x14ac:dyDescent="0.4">
      <c r="A25" s="359" t="s">
        <v>936</v>
      </c>
      <c r="B25" s="359" t="s">
        <v>937</v>
      </c>
      <c r="C25" s="346" t="s">
        <v>38</v>
      </c>
      <c r="D25" s="330">
        <v>3.8</v>
      </c>
      <c r="E25" s="334">
        <v>4</v>
      </c>
      <c r="F25" s="334">
        <f>Tabelle1567891011121314151617[[#This Row],[Spalte1]]-Tabelle1567891011121314151617[[#This Row],[NEU]]</f>
        <v>-0.20000000000000018</v>
      </c>
      <c r="G25" s="150">
        <v>4.2</v>
      </c>
      <c r="H25" s="151">
        <v>30</v>
      </c>
      <c r="I25" s="150">
        <v>29</v>
      </c>
      <c r="J25" s="152">
        <f>Tabelle1567891011121314151617[[#This Row],[HR25]]+Tabelle1567891011121314151617[[#This Row],[RR25]]</f>
        <v>140</v>
      </c>
      <c r="K25" s="153">
        <v>3.17</v>
      </c>
      <c r="L25" s="150">
        <v>64</v>
      </c>
      <c r="M25" s="150">
        <v>3.22</v>
      </c>
      <c r="N25" s="150">
        <v>76</v>
      </c>
      <c r="O25" s="154">
        <v>3.13</v>
      </c>
      <c r="P25" s="150">
        <v>79</v>
      </c>
      <c r="Q25" s="150">
        <v>3.5</v>
      </c>
    </row>
    <row r="26" spans="1:17" s="149" customFormat="1" ht="15" x14ac:dyDescent="0.4">
      <c r="A26" s="367" t="s">
        <v>938</v>
      </c>
      <c r="B26" s="367" t="s">
        <v>939</v>
      </c>
      <c r="C26" s="346" t="s">
        <v>38</v>
      </c>
      <c r="D26" s="330">
        <v>6</v>
      </c>
      <c r="E26" s="334">
        <v>6.5</v>
      </c>
      <c r="F26" s="334">
        <f>Tabelle1567891011121314151617[[#This Row],[Spalte1]]-Tabelle1567891011121314151617[[#This Row],[NEU]]</f>
        <v>-0.5</v>
      </c>
      <c r="G26" s="143">
        <v>5</v>
      </c>
      <c r="H26" s="144">
        <v>45</v>
      </c>
      <c r="I26" s="143">
        <v>30</v>
      </c>
      <c r="J26" s="145">
        <f>Tabelle1567891011121314151617[[#This Row],[HR25]]+Tabelle1567891011121314151617[[#This Row],[RR25]]</f>
        <v>262</v>
      </c>
      <c r="K26" s="146">
        <v>2.72</v>
      </c>
      <c r="L26" s="143">
        <v>130</v>
      </c>
      <c r="M26" s="143">
        <v>2.6</v>
      </c>
      <c r="N26" s="143">
        <v>132</v>
      </c>
      <c r="O26" s="147">
        <v>2.83</v>
      </c>
      <c r="P26" s="143">
        <v>133</v>
      </c>
      <c r="Q26" s="143">
        <v>3.36</v>
      </c>
    </row>
    <row r="27" spans="1:17" s="142" customFormat="1" ht="15" x14ac:dyDescent="0.4">
      <c r="A27" s="359" t="s">
        <v>940</v>
      </c>
      <c r="B27" s="359" t="s">
        <v>370</v>
      </c>
      <c r="C27" s="346" t="s">
        <v>38</v>
      </c>
      <c r="D27" s="330">
        <v>3.2</v>
      </c>
      <c r="E27" s="334">
        <v>4</v>
      </c>
      <c r="F27" s="334">
        <f>Tabelle1567891011121314151617[[#This Row],[Spalte1]]-Tabelle1567891011121314151617[[#This Row],[NEU]]</f>
        <v>-0.79999999999999982</v>
      </c>
      <c r="G27" s="136">
        <v>4.2</v>
      </c>
      <c r="H27" s="137">
        <v>22</v>
      </c>
      <c r="I27" s="136">
        <v>30</v>
      </c>
      <c r="J27" s="138">
        <f>Tabelle1567891011121314151617[[#This Row],[HR25]]+Tabelle1567891011121314151617[[#This Row],[RR25]]</f>
        <v>113</v>
      </c>
      <c r="K27" s="139">
        <v>3.31</v>
      </c>
      <c r="L27" s="136">
        <v>38</v>
      </c>
      <c r="M27" s="136">
        <v>3.33</v>
      </c>
      <c r="N27" s="136">
        <v>75</v>
      </c>
      <c r="O27" s="140">
        <v>3.3</v>
      </c>
      <c r="P27" s="136">
        <v>165</v>
      </c>
      <c r="Q27" s="136">
        <v>3.33</v>
      </c>
    </row>
    <row r="28" spans="1:17" s="142" customFormat="1" ht="15" x14ac:dyDescent="0.4">
      <c r="A28" s="359" t="s">
        <v>941</v>
      </c>
      <c r="B28" s="359" t="s">
        <v>942</v>
      </c>
      <c r="C28" s="346" t="s">
        <v>38</v>
      </c>
      <c r="D28" s="330">
        <v>3.8</v>
      </c>
      <c r="E28" s="364">
        <v>4</v>
      </c>
      <c r="F28" s="334">
        <f>Tabelle1567891011121314151617[[#This Row],[Spalte1]]-Tabelle1567891011121314151617[[#This Row],[NEU]]</f>
        <v>-0.20000000000000018</v>
      </c>
      <c r="G28" s="170">
        <v>4</v>
      </c>
      <c r="H28" s="171">
        <v>22</v>
      </c>
      <c r="I28" s="170">
        <v>30</v>
      </c>
      <c r="J28" s="138">
        <f>Tabelle1567891011121314151617[[#This Row],[HR25]]+Tabelle1567891011121314151617[[#This Row],[RR25]]</f>
        <v>155</v>
      </c>
      <c r="K28" s="139">
        <v>3</v>
      </c>
      <c r="L28" s="170">
        <v>60</v>
      </c>
      <c r="M28" s="170">
        <v>2.86</v>
      </c>
      <c r="N28" s="170">
        <v>95</v>
      </c>
      <c r="O28" s="172">
        <v>3.12</v>
      </c>
      <c r="P28" s="136">
        <v>48</v>
      </c>
      <c r="Q28" s="136">
        <v>3.36</v>
      </c>
    </row>
    <row r="29" spans="1:17" s="142" customFormat="1" ht="15" x14ac:dyDescent="0.4">
      <c r="A29" s="368" t="s">
        <v>947</v>
      </c>
      <c r="B29" s="368" t="s">
        <v>959</v>
      </c>
      <c r="C29" s="217"/>
      <c r="D29" s="330">
        <v>5.8</v>
      </c>
      <c r="E29" s="364"/>
      <c r="F29" s="334"/>
      <c r="G29" s="369"/>
      <c r="H29" s="370"/>
      <c r="I29" s="369"/>
      <c r="J29" s="371"/>
      <c r="K29" s="372"/>
      <c r="L29" s="369"/>
      <c r="M29" s="369"/>
      <c r="N29" s="369"/>
      <c r="O29" s="373"/>
      <c r="P29" s="335"/>
      <c r="Q29" s="335"/>
    </row>
    <row r="30" spans="1:17" s="14" customFormat="1" ht="15" x14ac:dyDescent="0.4">
      <c r="A30" s="361" t="s">
        <v>943</v>
      </c>
      <c r="B30" s="362" t="s">
        <v>944</v>
      </c>
      <c r="C30" s="363" t="s">
        <v>53</v>
      </c>
      <c r="D30" s="330">
        <v>0.5</v>
      </c>
      <c r="E30" s="364">
        <v>0.5</v>
      </c>
      <c r="F30" s="334">
        <f>Tabelle1567891011121314151617[[#This Row],[Spalte1]]-Tabelle1567891011121314151617[[#This Row],[NEU]]</f>
        <v>0</v>
      </c>
      <c r="G30" s="158">
        <v>0</v>
      </c>
      <c r="H30" s="159">
        <v>2.5</v>
      </c>
      <c r="I30" s="158">
        <v>18</v>
      </c>
      <c r="J30" s="130">
        <v>0</v>
      </c>
      <c r="K30" s="131">
        <v>0</v>
      </c>
      <c r="L30" s="158">
        <v>0</v>
      </c>
      <c r="M30" s="158">
        <v>0</v>
      </c>
      <c r="N30" s="158">
        <v>0</v>
      </c>
      <c r="O30" s="160">
        <v>0</v>
      </c>
      <c r="P30" s="127">
        <v>0</v>
      </c>
      <c r="Q30" s="127">
        <v>0</v>
      </c>
    </row>
    <row r="31" spans="1:17" s="149" customFormat="1" ht="15" x14ac:dyDescent="0.4">
      <c r="A31" s="367" t="s">
        <v>945</v>
      </c>
      <c r="B31" s="367" t="s">
        <v>946</v>
      </c>
      <c r="C31" s="363" t="s">
        <v>53</v>
      </c>
      <c r="D31" s="330">
        <v>8.5</v>
      </c>
      <c r="E31" s="364">
        <v>8.5</v>
      </c>
      <c r="F31" s="334">
        <f>Tabelle1567891011121314151617[[#This Row],[Spalte1]]-Tabelle1567891011121314151617[[#This Row],[NEU]]</f>
        <v>0</v>
      </c>
      <c r="G31" s="173">
        <v>8.5</v>
      </c>
      <c r="H31" s="174">
        <v>75</v>
      </c>
      <c r="I31" s="173">
        <v>31</v>
      </c>
      <c r="J31" s="145">
        <f>Tabelle1567891011121314151617[[#This Row],[HR25]]+Tabelle1567891011121314151617[[#This Row],[RR25]]</f>
        <v>345</v>
      </c>
      <c r="K31" s="146">
        <v>2.71</v>
      </c>
      <c r="L31" s="173">
        <v>189</v>
      </c>
      <c r="M31" s="173">
        <v>2.31</v>
      </c>
      <c r="N31" s="173">
        <v>156</v>
      </c>
      <c r="O31" s="175">
        <v>3.06</v>
      </c>
      <c r="P31" s="173">
        <v>366</v>
      </c>
      <c r="Q31" s="173">
        <v>2.75</v>
      </c>
    </row>
    <row r="32" spans="1:17" x14ac:dyDescent="0.35">
      <c r="A32" s="163"/>
      <c r="B32" s="163"/>
      <c r="C32" s="163"/>
      <c r="D32" s="365"/>
      <c r="E32" s="366">
        <f>SUM(E2:E31)</f>
        <v>91.4</v>
      </c>
      <c r="F32" s="366">
        <f>SUM(F2:F31)</f>
        <v>-6.6</v>
      </c>
      <c r="G32" s="163"/>
      <c r="H32" s="164"/>
      <c r="I32" s="163"/>
      <c r="J32" s="163"/>
      <c r="K32" s="165"/>
      <c r="L32" s="163"/>
      <c r="M32" s="163"/>
      <c r="N32" s="163"/>
      <c r="O32" s="163"/>
      <c r="P32" s="163"/>
      <c r="Q32" s="163"/>
    </row>
    <row r="33" spans="1:17" x14ac:dyDescent="0.35">
      <c r="A33" s="166" t="s">
        <v>439</v>
      </c>
      <c r="B33" s="166" t="s">
        <v>440</v>
      </c>
      <c r="C33" s="166"/>
      <c r="D33" s="166"/>
      <c r="E33" s="167"/>
      <c r="F33" s="167"/>
      <c r="G33" s="166"/>
      <c r="H33" s="167"/>
      <c r="I33" s="166"/>
      <c r="J33" s="166"/>
      <c r="K33" s="168"/>
      <c r="L33" s="166"/>
      <c r="M33" s="166"/>
      <c r="N33" s="166"/>
      <c r="O33" s="166"/>
      <c r="P33" s="166"/>
      <c r="Q33" s="166"/>
    </row>
    <row r="34" spans="1:17" x14ac:dyDescent="0.35">
      <c r="A34" s="166" t="s">
        <v>947</v>
      </c>
      <c r="B34" s="166" t="s">
        <v>948</v>
      </c>
      <c r="C34" s="166"/>
      <c r="D34" s="166"/>
      <c r="E34" s="167"/>
      <c r="F34" s="167"/>
      <c r="G34" s="166"/>
      <c r="H34" s="167"/>
      <c r="I34" s="166"/>
      <c r="J34" s="166"/>
      <c r="K34" s="168"/>
      <c r="L34" s="166"/>
      <c r="M34" s="166"/>
      <c r="N34" s="166"/>
      <c r="O34" s="166"/>
      <c r="P34" s="166"/>
      <c r="Q34" s="166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43"/>
  <sheetViews>
    <sheetView workbookViewId="0">
      <selection activeCell="E26" sqref="E26"/>
    </sheetView>
  </sheetViews>
  <sheetFormatPr baseColWidth="10" defaultColWidth="8.7265625" defaultRowHeight="14.5" x14ac:dyDescent="0.35"/>
  <cols>
    <col min="1" max="1" width="16.90625" customWidth="1"/>
    <col min="2" max="2" width="16.81640625" customWidth="1"/>
    <col min="3" max="4" width="10.08984375" style="30" customWidth="1"/>
    <col min="5" max="6" width="10.08984375" style="31" customWidth="1"/>
    <col min="7" max="7" width="8" customWidth="1"/>
    <col min="8" max="8" width="6.6328125" style="31" customWidth="1"/>
    <col min="9" max="9" width="7.26953125" customWidth="1"/>
    <col min="10" max="10" width="8.1796875" customWidth="1"/>
    <col min="11" max="11" width="7.90625" style="32" customWidth="1"/>
    <col min="12" max="12" width="8.54296875" customWidth="1"/>
    <col min="13" max="13" width="6.81640625" customWidth="1"/>
    <col min="14" max="14" width="6.08984375" customWidth="1"/>
    <col min="15" max="15" width="7.36328125" customWidth="1"/>
    <col min="16" max="16" width="7.7265625" customWidth="1"/>
    <col min="17" max="17" width="8" customWidth="1"/>
    <col min="18" max="18" width="8.7265625" customWidth="1"/>
  </cols>
  <sheetData>
    <row r="1" spans="1:18" x14ac:dyDescent="0.35">
      <c r="A1" s="1" t="s">
        <v>0</v>
      </c>
      <c r="B1" s="2" t="s">
        <v>1</v>
      </c>
      <c r="C1" s="2" t="s">
        <v>2</v>
      </c>
      <c r="D1" s="179" t="s">
        <v>951</v>
      </c>
      <c r="E1" s="3" t="s">
        <v>3</v>
      </c>
      <c r="F1" s="3" t="s">
        <v>953</v>
      </c>
      <c r="G1" s="2" t="s">
        <v>4</v>
      </c>
      <c r="H1" s="3" t="s">
        <v>5</v>
      </c>
      <c r="I1" s="2" t="s">
        <v>6</v>
      </c>
      <c r="J1" s="2" t="s">
        <v>7</v>
      </c>
      <c r="K1" s="4" t="s">
        <v>8</v>
      </c>
      <c r="L1" s="2" t="s">
        <v>9</v>
      </c>
      <c r="M1" s="2" t="s">
        <v>10</v>
      </c>
      <c r="N1" s="2" t="s">
        <v>11</v>
      </c>
      <c r="O1" s="5" t="s">
        <v>12</v>
      </c>
      <c r="P1" s="2" t="s">
        <v>13</v>
      </c>
      <c r="Q1" s="2" t="s">
        <v>14</v>
      </c>
      <c r="R1" s="51"/>
    </row>
    <row r="2" spans="1:18" s="16" customFormat="1" ht="15" x14ac:dyDescent="0.4">
      <c r="A2" s="156" t="s">
        <v>451</v>
      </c>
      <c r="B2" s="156" t="s">
        <v>452</v>
      </c>
      <c r="C2" s="127" t="s">
        <v>17</v>
      </c>
      <c r="D2" s="311">
        <v>0.8</v>
      </c>
      <c r="E2" s="128">
        <v>1</v>
      </c>
      <c r="F2" s="128">
        <f>Tabelle15678[[#This Row],[Kicker]]-Tabelle15678[[#This Row],[NEU]]</f>
        <v>-0.19999999999999996</v>
      </c>
      <c r="G2" s="202">
        <v>0.5</v>
      </c>
      <c r="H2" s="203">
        <v>1.5</v>
      </c>
      <c r="I2" s="202">
        <v>19</v>
      </c>
      <c r="J2" s="275">
        <f>BMG!$L2+BMG!$N2</f>
        <v>33</v>
      </c>
      <c r="K2" s="276">
        <v>3</v>
      </c>
      <c r="L2" s="202">
        <v>0</v>
      </c>
      <c r="M2" s="202">
        <v>0</v>
      </c>
      <c r="N2" s="202">
        <v>33</v>
      </c>
      <c r="O2" s="204">
        <v>3</v>
      </c>
      <c r="P2" s="280">
        <v>68</v>
      </c>
      <c r="Q2" s="280">
        <v>0</v>
      </c>
      <c r="R2" s="15"/>
    </row>
    <row r="3" spans="1:18" s="16" customFormat="1" ht="15" x14ac:dyDescent="0.4">
      <c r="A3" s="156" t="s">
        <v>453</v>
      </c>
      <c r="B3" s="156" t="s">
        <v>48</v>
      </c>
      <c r="C3" s="127" t="s">
        <v>17</v>
      </c>
      <c r="D3" s="216">
        <v>2</v>
      </c>
      <c r="E3" s="128">
        <v>1</v>
      </c>
      <c r="F3" s="128">
        <f>Tabelle15678[[#This Row],[Kicker]]-Tabelle15678[[#This Row],[NEU]]</f>
        <v>1</v>
      </c>
      <c r="G3" s="103">
        <v>2.6</v>
      </c>
      <c r="H3" s="105">
        <v>2.5</v>
      </c>
      <c r="I3" s="103">
        <v>31</v>
      </c>
      <c r="J3" s="106">
        <f>BMG!$L3+BMG!$N3</f>
        <v>53</v>
      </c>
      <c r="K3" s="107">
        <v>3.33</v>
      </c>
      <c r="L3" s="103">
        <v>14</v>
      </c>
      <c r="M3" s="103">
        <v>3.5</v>
      </c>
      <c r="N3" s="103">
        <v>39</v>
      </c>
      <c r="O3" s="108">
        <v>3.27</v>
      </c>
      <c r="P3" s="103">
        <v>23</v>
      </c>
      <c r="Q3" s="103">
        <v>3.71</v>
      </c>
      <c r="R3" s="51"/>
    </row>
    <row r="4" spans="1:18" s="14" customFormat="1" ht="15" x14ac:dyDescent="0.4">
      <c r="A4" s="274" t="s">
        <v>206</v>
      </c>
      <c r="B4" s="274" t="s">
        <v>273</v>
      </c>
      <c r="C4" s="127" t="s">
        <v>17</v>
      </c>
      <c r="D4" s="216">
        <v>2.6</v>
      </c>
      <c r="E4" s="128">
        <v>3.4</v>
      </c>
      <c r="F4" s="128">
        <f>Tabelle15678[[#This Row],[Kicker]]-Tabelle15678[[#This Row],[NEU]]</f>
        <v>-0.79999999999999982</v>
      </c>
      <c r="G4" s="184">
        <v>1.8</v>
      </c>
      <c r="H4" s="185">
        <v>5</v>
      </c>
      <c r="I4" s="184">
        <v>27</v>
      </c>
      <c r="J4" s="277">
        <f>BMG!$L4+BMG!$N4</f>
        <v>142</v>
      </c>
      <c r="K4" s="278">
        <v>2.78</v>
      </c>
      <c r="L4" s="184">
        <v>87</v>
      </c>
      <c r="M4" s="184">
        <v>2.88</v>
      </c>
      <c r="N4" s="184">
        <v>55</v>
      </c>
      <c r="O4" s="186">
        <v>2.61</v>
      </c>
      <c r="P4" s="184">
        <v>169</v>
      </c>
      <c r="Q4" s="184">
        <v>3.09</v>
      </c>
      <c r="R4" s="13"/>
    </row>
    <row r="5" spans="1:18" s="16" customFormat="1" ht="15" x14ac:dyDescent="0.4">
      <c r="A5" s="156" t="s">
        <v>454</v>
      </c>
      <c r="B5" s="156" t="s">
        <v>455</v>
      </c>
      <c r="C5" s="127" t="s">
        <v>17</v>
      </c>
      <c r="D5" s="216">
        <v>0.5</v>
      </c>
      <c r="E5" s="128">
        <v>0.5</v>
      </c>
      <c r="F5" s="128">
        <f>Tabelle15678[[#This Row],[Kicker]]-Tabelle15678[[#This Row],[NEU]]</f>
        <v>0</v>
      </c>
      <c r="G5" s="103">
        <v>0.5</v>
      </c>
      <c r="H5" s="105">
        <v>0.3</v>
      </c>
      <c r="I5" s="103">
        <v>37</v>
      </c>
      <c r="J5" s="106">
        <f>BMG!$L5+BMG!$N5</f>
        <v>-4</v>
      </c>
      <c r="K5" s="107">
        <v>5</v>
      </c>
      <c r="L5" s="103">
        <v>0</v>
      </c>
      <c r="M5" s="103">
        <v>0</v>
      </c>
      <c r="N5" s="103">
        <v>-4</v>
      </c>
      <c r="O5" s="108">
        <v>5</v>
      </c>
      <c r="P5" s="103">
        <v>0</v>
      </c>
      <c r="Q5" s="103">
        <v>0</v>
      </c>
      <c r="R5" s="15"/>
    </row>
    <row r="6" spans="1:18" s="16" customFormat="1" ht="15" x14ac:dyDescent="0.4">
      <c r="A6" s="274" t="s">
        <v>456</v>
      </c>
      <c r="B6" s="274" t="s">
        <v>457</v>
      </c>
      <c r="C6" s="127" t="s">
        <v>24</v>
      </c>
      <c r="D6" s="216">
        <v>1.3</v>
      </c>
      <c r="E6" s="128">
        <v>1.2</v>
      </c>
      <c r="F6" s="128">
        <f>Tabelle15678[[#This Row],[Kicker]]-Tabelle15678[[#This Row],[NEU]]</f>
        <v>0.10000000000000009</v>
      </c>
      <c r="G6" s="202">
        <v>1</v>
      </c>
      <c r="H6" s="203">
        <v>2</v>
      </c>
      <c r="I6" s="202">
        <v>20</v>
      </c>
      <c r="J6" s="275">
        <f>BMG!$L6+BMG!$N6</f>
        <v>25</v>
      </c>
      <c r="K6" s="276">
        <v>3.7</v>
      </c>
      <c r="L6" s="202">
        <v>0</v>
      </c>
      <c r="M6" s="202">
        <v>0</v>
      </c>
      <c r="N6" s="202">
        <v>25</v>
      </c>
      <c r="O6" s="204">
        <v>3.7</v>
      </c>
      <c r="P6" s="202">
        <v>16</v>
      </c>
      <c r="Q6" s="202">
        <v>3.5</v>
      </c>
      <c r="R6" s="15"/>
    </row>
    <row r="7" spans="1:18" s="14" customFormat="1" ht="15" x14ac:dyDescent="0.4">
      <c r="A7" s="156" t="s">
        <v>458</v>
      </c>
      <c r="B7" s="156" t="s">
        <v>21</v>
      </c>
      <c r="C7" s="127" t="s">
        <v>24</v>
      </c>
      <c r="D7" s="216">
        <v>1.8</v>
      </c>
      <c r="E7" s="128">
        <v>1.7</v>
      </c>
      <c r="F7" s="128">
        <f>Tabelle15678[[#This Row],[Kicker]]-Tabelle15678[[#This Row],[NEU]]</f>
        <v>0.10000000000000009</v>
      </c>
      <c r="G7" s="184">
        <v>0.6</v>
      </c>
      <c r="H7" s="185">
        <v>8</v>
      </c>
      <c r="I7" s="184">
        <v>21</v>
      </c>
      <c r="J7" s="277">
        <f>BMG!$L7+BMG!$N7</f>
        <v>94</v>
      </c>
      <c r="K7" s="278">
        <v>3.68</v>
      </c>
      <c r="L7" s="184">
        <v>38</v>
      </c>
      <c r="M7" s="184">
        <v>3.21</v>
      </c>
      <c r="N7" s="184">
        <v>56</v>
      </c>
      <c r="O7" s="186">
        <v>3.87</v>
      </c>
      <c r="P7" s="184">
        <v>0</v>
      </c>
      <c r="Q7" s="184">
        <v>0</v>
      </c>
      <c r="R7" s="13"/>
    </row>
    <row r="8" spans="1:18" s="18" customFormat="1" ht="15" x14ac:dyDescent="0.4">
      <c r="A8" s="156" t="s">
        <v>459</v>
      </c>
      <c r="B8" s="156" t="s">
        <v>460</v>
      </c>
      <c r="C8" s="127" t="s">
        <v>24</v>
      </c>
      <c r="D8" s="216">
        <v>1.6</v>
      </c>
      <c r="E8" s="128">
        <v>1.6</v>
      </c>
      <c r="F8" s="128">
        <f>Tabelle15678[[#This Row],[Kicker]]-Tabelle15678[[#This Row],[NEU]]</f>
        <v>0</v>
      </c>
      <c r="G8" s="192">
        <v>1.5</v>
      </c>
      <c r="H8" s="195">
        <v>10</v>
      </c>
      <c r="I8" s="192">
        <v>22</v>
      </c>
      <c r="J8" s="281">
        <f>BMG!$L8+BMG!$N8</f>
        <v>64</v>
      </c>
      <c r="K8" s="282">
        <v>4</v>
      </c>
      <c r="L8" s="192">
        <v>32</v>
      </c>
      <c r="M8" s="192">
        <v>4</v>
      </c>
      <c r="N8" s="192">
        <v>32</v>
      </c>
      <c r="O8" s="196">
        <v>4</v>
      </c>
      <c r="P8" s="192">
        <v>43</v>
      </c>
      <c r="Q8" s="192">
        <v>4.25</v>
      </c>
      <c r="R8" s="17"/>
    </row>
    <row r="9" spans="1:18" s="16" customFormat="1" ht="15" x14ac:dyDescent="0.4">
      <c r="A9" s="156" t="s">
        <v>461</v>
      </c>
      <c r="B9" s="156" t="s">
        <v>404</v>
      </c>
      <c r="C9" s="127" t="s">
        <v>24</v>
      </c>
      <c r="D9" s="216">
        <v>1.4</v>
      </c>
      <c r="E9" s="128">
        <v>1.4</v>
      </c>
      <c r="F9" s="128">
        <f>Tabelle15678[[#This Row],[Kicker]]-Tabelle15678[[#This Row],[NEU]]</f>
        <v>0</v>
      </c>
      <c r="G9" s="202">
        <v>1.7</v>
      </c>
      <c r="H9" s="203">
        <v>6</v>
      </c>
      <c r="I9" s="202">
        <v>22</v>
      </c>
      <c r="J9" s="275">
        <f>BMG!$L9+BMG!$N9</f>
        <v>38</v>
      </c>
      <c r="K9" s="276">
        <v>4.13</v>
      </c>
      <c r="L9" s="202">
        <v>8</v>
      </c>
      <c r="M9" s="202">
        <v>4.33</v>
      </c>
      <c r="N9" s="202">
        <v>30</v>
      </c>
      <c r="O9" s="204">
        <v>3.53</v>
      </c>
      <c r="P9" s="202">
        <v>54</v>
      </c>
      <c r="Q9" s="202">
        <v>4.04</v>
      </c>
      <c r="R9" s="15"/>
    </row>
    <row r="10" spans="1:18" s="14" customFormat="1" ht="15" x14ac:dyDescent="0.4">
      <c r="A10" s="274" t="s">
        <v>462</v>
      </c>
      <c r="B10" s="274" t="s">
        <v>463</v>
      </c>
      <c r="C10" s="127" t="s">
        <v>24</v>
      </c>
      <c r="D10" s="216">
        <v>2.6</v>
      </c>
      <c r="E10" s="128">
        <v>2.8</v>
      </c>
      <c r="F10" s="128">
        <f>Tabelle15678[[#This Row],[Kicker]]-Tabelle15678[[#This Row],[NEU]]</f>
        <v>-0.19999999999999973</v>
      </c>
      <c r="G10" s="103">
        <v>2</v>
      </c>
      <c r="H10" s="105">
        <v>12</v>
      </c>
      <c r="I10" s="103">
        <v>28</v>
      </c>
      <c r="J10" s="106">
        <f>BMG!$L10+BMG!$N10</f>
        <v>156</v>
      </c>
      <c r="K10" s="107">
        <v>3.42</v>
      </c>
      <c r="L10" s="103">
        <v>77</v>
      </c>
      <c r="M10" s="103">
        <v>3.33</v>
      </c>
      <c r="N10" s="103">
        <v>79</v>
      </c>
      <c r="O10" s="108">
        <v>3.5</v>
      </c>
      <c r="P10" s="103">
        <v>71</v>
      </c>
      <c r="Q10" s="103">
        <v>3.78</v>
      </c>
      <c r="R10" s="13"/>
    </row>
    <row r="11" spans="1:18" s="14" customFormat="1" ht="15" x14ac:dyDescent="0.4">
      <c r="A11" s="274" t="s">
        <v>464</v>
      </c>
      <c r="B11" s="274" t="s">
        <v>57</v>
      </c>
      <c r="C11" s="127" t="s">
        <v>24</v>
      </c>
      <c r="D11" s="216">
        <v>1.8</v>
      </c>
      <c r="E11" s="128">
        <v>2</v>
      </c>
      <c r="F11" s="128">
        <f>Tabelle15678[[#This Row],[Kicker]]-Tabelle15678[[#This Row],[NEU]]</f>
        <v>-0.19999999999999996</v>
      </c>
      <c r="G11" s="184">
        <v>0</v>
      </c>
      <c r="H11" s="185">
        <v>5</v>
      </c>
      <c r="I11" s="184">
        <v>28</v>
      </c>
      <c r="J11" s="277">
        <f>BMG!$L11+BMG!$N11</f>
        <v>0</v>
      </c>
      <c r="K11" s="278">
        <v>0</v>
      </c>
      <c r="L11" s="184">
        <v>0</v>
      </c>
      <c r="M11" s="184">
        <v>0</v>
      </c>
      <c r="N11" s="184">
        <v>0</v>
      </c>
      <c r="O11" s="186">
        <v>0</v>
      </c>
      <c r="P11" s="184">
        <v>0</v>
      </c>
      <c r="Q11" s="184">
        <v>0</v>
      </c>
      <c r="R11" s="13"/>
    </row>
    <row r="12" spans="1:18" s="14" customFormat="1" ht="15" x14ac:dyDescent="0.4">
      <c r="A12" s="156" t="s">
        <v>465</v>
      </c>
      <c r="B12" s="156" t="s">
        <v>135</v>
      </c>
      <c r="C12" s="127" t="s">
        <v>24</v>
      </c>
      <c r="D12" s="216">
        <v>1.9</v>
      </c>
      <c r="E12" s="128">
        <v>2</v>
      </c>
      <c r="F12" s="128">
        <f>Tabelle15678[[#This Row],[Kicker]]-Tabelle15678[[#This Row],[NEU]]</f>
        <v>-0.10000000000000009</v>
      </c>
      <c r="G12" s="184">
        <v>2</v>
      </c>
      <c r="H12" s="185">
        <v>8</v>
      </c>
      <c r="I12" s="184">
        <v>28</v>
      </c>
      <c r="J12" s="277">
        <f>BMG!$L12+BMG!$N12</f>
        <v>111</v>
      </c>
      <c r="K12" s="278">
        <v>3.46</v>
      </c>
      <c r="L12" s="184">
        <v>55</v>
      </c>
      <c r="M12" s="184">
        <v>3.17</v>
      </c>
      <c r="N12" s="184">
        <v>56</v>
      </c>
      <c r="O12" s="186">
        <v>3.62</v>
      </c>
      <c r="P12" s="184">
        <v>102</v>
      </c>
      <c r="Q12" s="184">
        <v>3.71</v>
      </c>
      <c r="R12" s="13"/>
    </row>
    <row r="13" spans="1:18" s="14" customFormat="1" ht="15" x14ac:dyDescent="0.4">
      <c r="A13" s="156" t="s">
        <v>466</v>
      </c>
      <c r="B13" s="156" t="s">
        <v>390</v>
      </c>
      <c r="C13" s="127" t="s">
        <v>24</v>
      </c>
      <c r="D13" s="216">
        <v>1.5</v>
      </c>
      <c r="E13" s="128">
        <v>1.4</v>
      </c>
      <c r="F13" s="128">
        <f>Tabelle15678[[#This Row],[Kicker]]-Tabelle15678[[#This Row],[NEU]]</f>
        <v>0.10000000000000009</v>
      </c>
      <c r="G13" s="103">
        <v>1.6</v>
      </c>
      <c r="H13" s="105">
        <v>3.5</v>
      </c>
      <c r="I13" s="103">
        <v>29</v>
      </c>
      <c r="J13" s="106">
        <f>BMG!$L13+BMG!$N13</f>
        <v>76</v>
      </c>
      <c r="K13" s="107">
        <v>3.23</v>
      </c>
      <c r="L13" s="103">
        <v>42</v>
      </c>
      <c r="M13" s="103">
        <v>3.29</v>
      </c>
      <c r="N13" s="103">
        <v>34</v>
      </c>
      <c r="O13" s="108">
        <v>3.11</v>
      </c>
      <c r="P13" s="103">
        <v>46</v>
      </c>
      <c r="Q13" s="103">
        <v>4</v>
      </c>
      <c r="R13" s="51"/>
    </row>
    <row r="14" spans="1:18" s="14" customFormat="1" ht="15" x14ac:dyDescent="0.4">
      <c r="A14" s="274" t="s">
        <v>467</v>
      </c>
      <c r="B14" s="274" t="s">
        <v>16</v>
      </c>
      <c r="C14" s="127" t="s">
        <v>38</v>
      </c>
      <c r="D14" s="216">
        <v>0.5</v>
      </c>
      <c r="E14" s="128">
        <v>0.5</v>
      </c>
      <c r="F14" s="128">
        <f>Tabelle15678[[#This Row],[Kicker]]-Tabelle15678[[#This Row],[NEU]]</f>
        <v>0</v>
      </c>
      <c r="G14" s="103">
        <v>0</v>
      </c>
      <c r="H14" s="105">
        <v>0.25</v>
      </c>
      <c r="I14" s="103">
        <v>18</v>
      </c>
      <c r="J14" s="106">
        <f>BMG!$L14+BMG!$N14</f>
        <v>0</v>
      </c>
      <c r="K14" s="107">
        <v>0</v>
      </c>
      <c r="L14" s="103">
        <v>0</v>
      </c>
      <c r="M14" s="103">
        <v>0</v>
      </c>
      <c r="N14" s="103">
        <v>0</v>
      </c>
      <c r="O14" s="108">
        <v>0</v>
      </c>
      <c r="P14" s="103">
        <v>0</v>
      </c>
      <c r="Q14" s="103">
        <v>0</v>
      </c>
      <c r="R14" s="13"/>
    </row>
    <row r="15" spans="1:18" s="14" customFormat="1" ht="15" x14ac:dyDescent="0.4">
      <c r="A15" s="156" t="s">
        <v>468</v>
      </c>
      <c r="B15" s="156" t="s">
        <v>469</v>
      </c>
      <c r="C15" s="127" t="s">
        <v>38</v>
      </c>
      <c r="D15" s="216">
        <v>0.5</v>
      </c>
      <c r="E15" s="128">
        <v>0.5</v>
      </c>
      <c r="F15" s="128">
        <f>Tabelle15678[[#This Row],[Kicker]]-Tabelle15678[[#This Row],[NEU]]</f>
        <v>0</v>
      </c>
      <c r="G15" s="103">
        <v>0.5</v>
      </c>
      <c r="H15" s="105">
        <v>0.5</v>
      </c>
      <c r="I15" s="103">
        <v>21</v>
      </c>
      <c r="J15" s="106">
        <f>BMG!$L15+BMG!$N15</f>
        <v>0</v>
      </c>
      <c r="K15" s="107">
        <v>0</v>
      </c>
      <c r="L15" s="103">
        <v>0</v>
      </c>
      <c r="M15" s="103">
        <v>0</v>
      </c>
      <c r="N15" s="103">
        <v>0</v>
      </c>
      <c r="O15" s="108">
        <v>0</v>
      </c>
      <c r="P15" s="103">
        <v>0</v>
      </c>
      <c r="Q15" s="103">
        <v>0</v>
      </c>
      <c r="R15" s="13"/>
    </row>
    <row r="16" spans="1:18" s="16" customFormat="1" ht="15" x14ac:dyDescent="0.4">
      <c r="A16" s="156" t="s">
        <v>470</v>
      </c>
      <c r="B16" s="156" t="s">
        <v>91</v>
      </c>
      <c r="C16" s="127" t="s">
        <v>38</v>
      </c>
      <c r="D16" s="216">
        <v>1.2</v>
      </c>
      <c r="E16" s="128">
        <v>1</v>
      </c>
      <c r="F16" s="128">
        <f>Tabelle15678[[#This Row],[Kicker]]-Tabelle15678[[#This Row],[NEU]]</f>
        <v>0.19999999999999996</v>
      </c>
      <c r="G16" s="103">
        <v>0</v>
      </c>
      <c r="H16" s="105">
        <v>3.5</v>
      </c>
      <c r="I16" s="103">
        <v>21</v>
      </c>
      <c r="J16" s="106">
        <f>BMG!$L16+BMG!$N16</f>
        <v>0</v>
      </c>
      <c r="K16" s="107">
        <v>0</v>
      </c>
      <c r="L16" s="103">
        <v>0</v>
      </c>
      <c r="M16" s="103">
        <v>0</v>
      </c>
      <c r="N16" s="103">
        <v>0</v>
      </c>
      <c r="O16" s="108">
        <v>0</v>
      </c>
      <c r="P16" s="103">
        <v>0</v>
      </c>
      <c r="Q16" s="103">
        <v>0</v>
      </c>
      <c r="R16" s="15"/>
    </row>
    <row r="17" spans="1:18" s="16" customFormat="1" ht="15" x14ac:dyDescent="0.4">
      <c r="A17" s="156" t="s">
        <v>471</v>
      </c>
      <c r="B17" s="156" t="s">
        <v>472</v>
      </c>
      <c r="C17" s="127" t="s">
        <v>38</v>
      </c>
      <c r="D17" s="216">
        <v>1.3</v>
      </c>
      <c r="E17" s="128">
        <v>1.6</v>
      </c>
      <c r="F17" s="128">
        <f>Tabelle15678[[#This Row],[Kicker]]-Tabelle15678[[#This Row],[NEU]]</f>
        <v>-0.30000000000000004</v>
      </c>
      <c r="G17" s="202">
        <v>1.8</v>
      </c>
      <c r="H17" s="203">
        <v>4</v>
      </c>
      <c r="I17" s="202">
        <v>25</v>
      </c>
      <c r="J17" s="275">
        <f>BMG!$L17+BMG!$N17</f>
        <v>50</v>
      </c>
      <c r="K17" s="276">
        <v>3.86</v>
      </c>
      <c r="L17" s="202">
        <v>8</v>
      </c>
      <c r="M17" s="202">
        <v>4.38</v>
      </c>
      <c r="N17" s="202">
        <v>42</v>
      </c>
      <c r="O17" s="204">
        <v>3.71</v>
      </c>
      <c r="P17" s="202">
        <v>83</v>
      </c>
      <c r="Q17" s="202">
        <v>3.89</v>
      </c>
      <c r="R17" s="15"/>
    </row>
    <row r="18" spans="1:18" s="16" customFormat="1" ht="15" x14ac:dyDescent="0.4">
      <c r="A18" s="274" t="s">
        <v>473</v>
      </c>
      <c r="B18" s="279" t="s">
        <v>59</v>
      </c>
      <c r="C18" s="127" t="s">
        <v>38</v>
      </c>
      <c r="D18" s="216">
        <v>1.6</v>
      </c>
      <c r="E18" s="128">
        <v>1.6</v>
      </c>
      <c r="F18" s="128">
        <f>Tabelle15678[[#This Row],[Kicker]]-Tabelle15678[[#This Row],[NEU]]</f>
        <v>0</v>
      </c>
      <c r="G18" s="202">
        <v>0.6</v>
      </c>
      <c r="H18" s="203">
        <v>6</v>
      </c>
      <c r="I18" s="202">
        <v>21</v>
      </c>
      <c r="J18" s="275">
        <f>BMG!$L18+BMG!$N18</f>
        <v>144</v>
      </c>
      <c r="K18" s="276">
        <v>3.25</v>
      </c>
      <c r="L18" s="202">
        <v>94</v>
      </c>
      <c r="M18" s="202">
        <v>3.17</v>
      </c>
      <c r="N18" s="202">
        <v>50</v>
      </c>
      <c r="O18" s="204">
        <v>3.37</v>
      </c>
      <c r="P18" s="202">
        <v>121</v>
      </c>
      <c r="Q18" s="202">
        <v>3.41</v>
      </c>
      <c r="R18" s="15"/>
    </row>
    <row r="19" spans="1:18" s="14" customFormat="1" ht="15" x14ac:dyDescent="0.4">
      <c r="A19" s="156" t="s">
        <v>474</v>
      </c>
      <c r="B19" s="156" t="s">
        <v>475</v>
      </c>
      <c r="C19" s="127" t="s">
        <v>38</v>
      </c>
      <c r="D19" s="216">
        <v>2.7</v>
      </c>
      <c r="E19" s="128">
        <v>2.6</v>
      </c>
      <c r="F19" s="128">
        <f>Tabelle15678[[#This Row],[Kicker]]-Tabelle15678[[#This Row],[NEU]]</f>
        <v>0.10000000000000009</v>
      </c>
      <c r="G19" s="184">
        <v>3</v>
      </c>
      <c r="H19" s="185">
        <v>15</v>
      </c>
      <c r="I19" s="184">
        <v>23</v>
      </c>
      <c r="J19" s="277">
        <f>BMG!$L19+BMG!$N19</f>
        <v>115</v>
      </c>
      <c r="K19" s="278">
        <v>3.43</v>
      </c>
      <c r="L19" s="184">
        <v>66</v>
      </c>
      <c r="M19" s="184">
        <v>3.21</v>
      </c>
      <c r="N19" s="184">
        <v>49</v>
      </c>
      <c r="O19" s="186">
        <v>3.63</v>
      </c>
      <c r="P19" s="184">
        <v>142</v>
      </c>
      <c r="Q19" s="184">
        <v>3.54</v>
      </c>
      <c r="R19" s="13"/>
    </row>
    <row r="20" spans="1:18" s="14" customFormat="1" ht="15" x14ac:dyDescent="0.4">
      <c r="A20" s="126" t="s">
        <v>476</v>
      </c>
      <c r="B20" s="156" t="s">
        <v>477</v>
      </c>
      <c r="C20" s="127" t="s">
        <v>38</v>
      </c>
      <c r="D20" s="216">
        <v>3</v>
      </c>
      <c r="E20" s="128">
        <v>2.6</v>
      </c>
      <c r="F20" s="128">
        <f>Tabelle15678[[#This Row],[Kicker]]-Tabelle15678[[#This Row],[NEU]]</f>
        <v>0.39999999999999991</v>
      </c>
      <c r="G20" s="184">
        <v>2.8</v>
      </c>
      <c r="H20" s="185">
        <v>12</v>
      </c>
      <c r="I20" s="184">
        <v>28</v>
      </c>
      <c r="J20" s="277">
        <f>BMG!$L20+BMG!$N20</f>
        <v>117</v>
      </c>
      <c r="K20" s="278">
        <v>3.42</v>
      </c>
      <c r="L20" s="184">
        <v>77</v>
      </c>
      <c r="M20" s="184">
        <v>3.33</v>
      </c>
      <c r="N20" s="184">
        <v>40</v>
      </c>
      <c r="O20" s="186">
        <v>3.6</v>
      </c>
      <c r="P20" s="184">
        <v>136</v>
      </c>
      <c r="Q20" s="184">
        <v>3.59</v>
      </c>
      <c r="R20" s="13"/>
    </row>
    <row r="21" spans="1:18" s="18" customFormat="1" ht="15" x14ac:dyDescent="0.4">
      <c r="A21" s="156" t="s">
        <v>478</v>
      </c>
      <c r="B21" s="156" t="s">
        <v>181</v>
      </c>
      <c r="C21" s="127" t="s">
        <v>38</v>
      </c>
      <c r="D21" s="216">
        <v>1.7</v>
      </c>
      <c r="E21" s="128">
        <v>2</v>
      </c>
      <c r="F21" s="128">
        <f>Tabelle15678[[#This Row],[Kicker]]-Tabelle15678[[#This Row],[NEU]]</f>
        <v>-0.30000000000000004</v>
      </c>
      <c r="G21" s="192">
        <v>2</v>
      </c>
      <c r="H21" s="195">
        <v>4</v>
      </c>
      <c r="I21" s="192">
        <v>27</v>
      </c>
      <c r="J21" s="281">
        <f>BMG!$L21+BMG!$N21</f>
        <v>74</v>
      </c>
      <c r="K21" s="282">
        <v>3.75</v>
      </c>
      <c r="L21" s="192">
        <v>38</v>
      </c>
      <c r="M21" s="192">
        <v>3.75</v>
      </c>
      <c r="N21" s="192">
        <v>36</v>
      </c>
      <c r="O21" s="196">
        <v>3.75</v>
      </c>
      <c r="P21" s="192">
        <v>190</v>
      </c>
      <c r="Q21" s="192">
        <v>2.82</v>
      </c>
      <c r="R21" s="17"/>
    </row>
    <row r="22" spans="1:18" s="14" customFormat="1" ht="15" x14ac:dyDescent="0.4">
      <c r="A22" s="156" t="s">
        <v>479</v>
      </c>
      <c r="B22" s="156" t="s">
        <v>222</v>
      </c>
      <c r="C22" s="127" t="s">
        <v>38</v>
      </c>
      <c r="D22" s="216">
        <v>2.8</v>
      </c>
      <c r="E22" s="128">
        <v>3</v>
      </c>
      <c r="F22" s="128">
        <f>Tabelle15678[[#This Row],[Kicker]]-Tabelle15678[[#This Row],[NEU]]</f>
        <v>-0.20000000000000018</v>
      </c>
      <c r="G22" s="184">
        <v>3.5</v>
      </c>
      <c r="H22" s="185">
        <v>12</v>
      </c>
      <c r="I22" s="184">
        <v>26</v>
      </c>
      <c r="J22" s="277">
        <f>BMG!$L22+BMG!$N22</f>
        <v>133</v>
      </c>
      <c r="K22" s="278">
        <v>3.71</v>
      </c>
      <c r="L22" s="184">
        <v>42</v>
      </c>
      <c r="M22" s="184">
        <v>3.82</v>
      </c>
      <c r="N22" s="184">
        <v>91</v>
      </c>
      <c r="O22" s="186">
        <v>3.66</v>
      </c>
      <c r="P22" s="184">
        <v>137</v>
      </c>
      <c r="Q22" s="184">
        <v>3.5</v>
      </c>
      <c r="R22" s="13"/>
    </row>
    <row r="23" spans="1:18" s="14" customFormat="1" ht="15" x14ac:dyDescent="0.4">
      <c r="A23" s="156" t="s">
        <v>480</v>
      </c>
      <c r="B23" s="156" t="s">
        <v>171</v>
      </c>
      <c r="C23" s="127" t="s">
        <v>38</v>
      </c>
      <c r="D23" s="216">
        <v>1.5</v>
      </c>
      <c r="E23" s="128">
        <v>1.6</v>
      </c>
      <c r="F23" s="128">
        <f>Tabelle15678[[#This Row],[Kicker]]-Tabelle15678[[#This Row],[NEU]]</f>
        <v>-0.10000000000000009</v>
      </c>
      <c r="G23" s="103">
        <v>2.2000000000000002</v>
      </c>
      <c r="H23" s="105">
        <v>3</v>
      </c>
      <c r="I23" s="103">
        <v>28</v>
      </c>
      <c r="J23" s="106">
        <f>BMG!$L23+BMG!$N23</f>
        <v>45</v>
      </c>
      <c r="K23" s="107">
        <v>3.5</v>
      </c>
      <c r="L23" s="103">
        <v>12</v>
      </c>
      <c r="M23" s="103">
        <v>0</v>
      </c>
      <c r="N23" s="103">
        <v>33</v>
      </c>
      <c r="O23" s="108">
        <v>3.5</v>
      </c>
      <c r="P23" s="103">
        <v>100</v>
      </c>
      <c r="Q23" s="103">
        <v>3.47</v>
      </c>
      <c r="R23" s="13"/>
    </row>
    <row r="24" spans="1:18" s="18" customFormat="1" ht="15" x14ac:dyDescent="0.4">
      <c r="A24" s="156" t="s">
        <v>481</v>
      </c>
      <c r="B24" s="156" t="s">
        <v>133</v>
      </c>
      <c r="C24" s="127" t="s">
        <v>38</v>
      </c>
      <c r="D24" s="216">
        <v>1.8</v>
      </c>
      <c r="E24" s="128">
        <v>2</v>
      </c>
      <c r="F24" s="128">
        <f>Tabelle15678[[#This Row],[Kicker]]-Tabelle15678[[#This Row],[NEU]]</f>
        <v>-0.19999999999999996</v>
      </c>
      <c r="G24" s="192">
        <v>2.2000000000000002</v>
      </c>
      <c r="H24" s="195">
        <v>6</v>
      </c>
      <c r="I24" s="192">
        <v>29</v>
      </c>
      <c r="J24" s="281">
        <f>BMG!$L24+BMG!$N24</f>
        <v>88</v>
      </c>
      <c r="K24" s="282">
        <v>3.86</v>
      </c>
      <c r="L24" s="192">
        <v>42</v>
      </c>
      <c r="M24" s="192">
        <v>3.75</v>
      </c>
      <c r="N24" s="192">
        <v>46</v>
      </c>
      <c r="O24" s="196">
        <v>3.95</v>
      </c>
      <c r="P24" s="192">
        <v>107</v>
      </c>
      <c r="Q24" s="192">
        <v>3.73</v>
      </c>
      <c r="R24" s="17"/>
    </row>
    <row r="25" spans="1:18" s="16" customFormat="1" ht="15" x14ac:dyDescent="0.4">
      <c r="A25" s="156" t="s">
        <v>482</v>
      </c>
      <c r="B25" s="156" t="s">
        <v>57</v>
      </c>
      <c r="C25" s="127" t="s">
        <v>38</v>
      </c>
      <c r="D25" s="216">
        <v>2.2000000000000002</v>
      </c>
      <c r="E25" s="128">
        <v>2.4</v>
      </c>
      <c r="F25" s="128">
        <f>Tabelle15678[[#This Row],[Kicker]]-Tabelle15678[[#This Row],[NEU]]</f>
        <v>-0.19999999999999973</v>
      </c>
      <c r="G25" s="202">
        <v>3.5</v>
      </c>
      <c r="H25" s="203">
        <v>3.5</v>
      </c>
      <c r="I25" s="202">
        <v>31</v>
      </c>
      <c r="J25" s="275">
        <f>BMG!$L25+BMG!$N25</f>
        <v>108</v>
      </c>
      <c r="K25" s="276">
        <v>3.57</v>
      </c>
      <c r="L25" s="202">
        <v>64</v>
      </c>
      <c r="M25" s="202">
        <v>3.28</v>
      </c>
      <c r="N25" s="202">
        <v>44</v>
      </c>
      <c r="O25" s="204">
        <v>3.8</v>
      </c>
      <c r="P25" s="202">
        <v>194</v>
      </c>
      <c r="Q25" s="202">
        <v>3.33</v>
      </c>
      <c r="R25" s="15"/>
    </row>
    <row r="26" spans="1:18" s="30" customFormat="1" ht="15" x14ac:dyDescent="0.4">
      <c r="A26" s="274" t="s">
        <v>483</v>
      </c>
      <c r="B26" s="274" t="s">
        <v>484</v>
      </c>
      <c r="C26" s="127" t="s">
        <v>53</v>
      </c>
      <c r="D26" s="216">
        <v>0.7</v>
      </c>
      <c r="E26" s="128">
        <v>0.8</v>
      </c>
      <c r="F26" s="128">
        <f>Tabelle15678[[#This Row],[Kicker]]-Tabelle15678[[#This Row],[NEU]]</f>
        <v>-0.10000000000000009</v>
      </c>
      <c r="G26" s="103">
        <v>0.8</v>
      </c>
      <c r="H26" s="105">
        <v>0.5</v>
      </c>
      <c r="I26" s="103">
        <v>21</v>
      </c>
      <c r="J26" s="106">
        <f>BMG!$L26+BMG!$N26</f>
        <v>15</v>
      </c>
      <c r="K26" s="107">
        <v>0</v>
      </c>
      <c r="L26" s="103">
        <v>0</v>
      </c>
      <c r="M26" s="103">
        <v>0</v>
      </c>
      <c r="N26" s="103">
        <v>15</v>
      </c>
      <c r="O26" s="108">
        <v>0</v>
      </c>
      <c r="P26" s="103">
        <v>0</v>
      </c>
      <c r="Q26" s="103">
        <v>0</v>
      </c>
      <c r="R26" s="51"/>
    </row>
    <row r="27" spans="1:18" s="16" customFormat="1" ht="15" x14ac:dyDescent="0.4">
      <c r="A27" s="156" t="s">
        <v>485</v>
      </c>
      <c r="B27" s="156" t="s">
        <v>486</v>
      </c>
      <c r="C27" s="127" t="s">
        <v>53</v>
      </c>
      <c r="D27" s="216">
        <v>0.5</v>
      </c>
      <c r="E27" s="128">
        <v>0.8</v>
      </c>
      <c r="F27" s="128">
        <f>Tabelle15678[[#This Row],[Kicker]]-Tabelle15678[[#This Row],[NEU]]</f>
        <v>-0.30000000000000004</v>
      </c>
      <c r="G27" s="103">
        <v>1</v>
      </c>
      <c r="H27" s="105">
        <v>0.5</v>
      </c>
      <c r="I27" s="103">
        <v>22</v>
      </c>
      <c r="J27" s="106">
        <f>BMG!$L27+BMG!$N27</f>
        <v>10</v>
      </c>
      <c r="K27" s="107">
        <v>0</v>
      </c>
      <c r="L27" s="103">
        <v>0</v>
      </c>
      <c r="M27" s="103">
        <v>0</v>
      </c>
      <c r="N27" s="103">
        <v>10</v>
      </c>
      <c r="O27" s="108">
        <v>0</v>
      </c>
      <c r="P27" s="103">
        <v>0</v>
      </c>
      <c r="Q27" s="103">
        <v>0</v>
      </c>
      <c r="R27" s="15"/>
    </row>
    <row r="28" spans="1:18" s="16" customFormat="1" ht="15" x14ac:dyDescent="0.4">
      <c r="A28" s="156" t="s">
        <v>958</v>
      </c>
      <c r="B28" s="156"/>
      <c r="C28" s="127"/>
      <c r="D28" s="216">
        <v>2.2999999999999998</v>
      </c>
      <c r="E28" s="128"/>
      <c r="F28" s="128"/>
      <c r="G28" s="103">
        <v>1.6</v>
      </c>
      <c r="H28" s="105">
        <v>3</v>
      </c>
      <c r="I28" s="103">
        <v>24</v>
      </c>
      <c r="J28" s="106">
        <f>BMG!$L28+BMG!$N28</f>
        <v>52</v>
      </c>
      <c r="K28" s="107">
        <v>4.25</v>
      </c>
      <c r="L28" s="103">
        <v>29</v>
      </c>
      <c r="M28" s="103">
        <v>3.5</v>
      </c>
      <c r="N28" s="103">
        <v>23</v>
      </c>
      <c r="O28" s="108">
        <v>4.38</v>
      </c>
      <c r="P28" s="103">
        <v>35</v>
      </c>
      <c r="Q28" s="103">
        <v>4.13</v>
      </c>
      <c r="R28" s="15"/>
    </row>
    <row r="29" spans="1:18" s="30" customFormat="1" ht="15" x14ac:dyDescent="0.4">
      <c r="A29" s="156" t="s">
        <v>487</v>
      </c>
      <c r="B29" s="156" t="s">
        <v>283</v>
      </c>
      <c r="C29" s="127" t="s">
        <v>53</v>
      </c>
      <c r="D29" s="216">
        <v>3.5</v>
      </c>
      <c r="E29" s="128">
        <v>4.5</v>
      </c>
      <c r="F29" s="128">
        <f>Tabelle15678[[#This Row],[Kicker]]-Tabelle15678[[#This Row],[NEU]]</f>
        <v>-1</v>
      </c>
      <c r="G29" s="103">
        <v>3.8</v>
      </c>
      <c r="H29" s="105">
        <v>17</v>
      </c>
      <c r="I29" s="103">
        <v>29</v>
      </c>
      <c r="J29" s="106">
        <f>BMG!$L29+BMG!$N29</f>
        <v>202</v>
      </c>
      <c r="K29" s="107">
        <v>3.45</v>
      </c>
      <c r="L29" s="103">
        <v>132</v>
      </c>
      <c r="M29" s="103">
        <v>3.07</v>
      </c>
      <c r="N29" s="103">
        <v>70</v>
      </c>
      <c r="O29" s="108">
        <v>3.81</v>
      </c>
      <c r="P29" s="103">
        <v>201</v>
      </c>
      <c r="Q29" s="103">
        <v>3.38</v>
      </c>
      <c r="R29" s="51"/>
    </row>
    <row r="30" spans="1:18" s="18" customFormat="1" ht="15" x14ac:dyDescent="0.4">
      <c r="A30" s="156" t="s">
        <v>488</v>
      </c>
      <c r="B30" s="156" t="s">
        <v>489</v>
      </c>
      <c r="C30" s="127" t="s">
        <v>53</v>
      </c>
      <c r="D30" s="216">
        <v>2</v>
      </c>
      <c r="E30" s="128">
        <v>1.8</v>
      </c>
      <c r="F30" s="128">
        <f>Tabelle15678[[#This Row],[Kicker]]-Tabelle15678[[#This Row],[NEU]]</f>
        <v>0.19999999999999996</v>
      </c>
      <c r="G30" s="192">
        <v>2.5</v>
      </c>
      <c r="H30" s="195">
        <v>2.5</v>
      </c>
      <c r="I30" s="192">
        <v>31</v>
      </c>
      <c r="J30" s="281">
        <f>BMG!$L30+BMG!$N30</f>
        <v>49</v>
      </c>
      <c r="K30" s="282">
        <v>3.85</v>
      </c>
      <c r="L30" s="192">
        <v>19</v>
      </c>
      <c r="M30" s="192">
        <v>4</v>
      </c>
      <c r="N30" s="192">
        <v>30</v>
      </c>
      <c r="O30" s="196">
        <v>3.78</v>
      </c>
      <c r="P30" s="192">
        <v>243</v>
      </c>
      <c r="Q30" s="192">
        <v>3.25</v>
      </c>
      <c r="R30" s="17"/>
    </row>
    <row r="31" spans="1:18" s="16" customFormat="1" ht="15" x14ac:dyDescent="0.4">
      <c r="A31" s="156"/>
      <c r="B31" s="156"/>
      <c r="C31" s="127"/>
      <c r="D31" s="182"/>
      <c r="E31" s="128"/>
      <c r="F31" s="128">
        <f>Tabelle15678[[#This Row],[Kicker]]-Tabelle15678[[#This Row],[NEU]]</f>
        <v>0</v>
      </c>
      <c r="G31" s="103"/>
      <c r="H31" s="105"/>
      <c r="I31" s="103"/>
      <c r="J31" s="106">
        <f>BMG!$L31+BMG!$N31</f>
        <v>0</v>
      </c>
      <c r="K31" s="107"/>
      <c r="L31" s="103"/>
      <c r="M31" s="103"/>
      <c r="N31" s="103"/>
      <c r="O31" s="108"/>
      <c r="P31" s="103"/>
      <c r="Q31" s="103"/>
      <c r="R31" s="15"/>
    </row>
    <row r="32" spans="1:18" s="14" customFormat="1" ht="15" x14ac:dyDescent="0.4">
      <c r="A32" s="156"/>
      <c r="B32" s="156"/>
      <c r="C32" s="127"/>
      <c r="D32" s="216"/>
      <c r="E32" s="128"/>
      <c r="F32" s="128">
        <f>Tabelle15678[[#This Row],[Kicker]]-Tabelle15678[[#This Row],[NEU]]</f>
        <v>0</v>
      </c>
      <c r="G32" s="103"/>
      <c r="H32" s="105"/>
      <c r="I32" s="103"/>
      <c r="J32" s="106"/>
      <c r="K32" s="107"/>
      <c r="L32" s="103"/>
      <c r="M32" s="103"/>
      <c r="N32" s="103"/>
      <c r="O32" s="108"/>
      <c r="P32" s="103"/>
      <c r="Q32" s="103"/>
      <c r="R32" s="51"/>
    </row>
    <row r="33" spans="1:18" s="16" customFormat="1" ht="15" x14ac:dyDescent="0.4">
      <c r="A33" s="156" t="s">
        <v>490</v>
      </c>
      <c r="B33" s="156" t="s">
        <v>491</v>
      </c>
      <c r="C33" s="127" t="s">
        <v>53</v>
      </c>
      <c r="D33" s="182"/>
      <c r="E33" s="128"/>
      <c r="F33" s="128">
        <f>Tabelle15678[[#This Row],[Kicker]]-Tabelle15678[[#This Row],[NEU]]</f>
        <v>0</v>
      </c>
      <c r="G33" s="103"/>
      <c r="H33" s="105">
        <v>8.5</v>
      </c>
      <c r="I33" s="103">
        <v>23</v>
      </c>
      <c r="J33" s="106"/>
      <c r="K33" s="107"/>
      <c r="L33" s="103"/>
      <c r="M33" s="103"/>
      <c r="N33" s="103"/>
      <c r="O33" s="108"/>
      <c r="P33" s="103"/>
      <c r="Q33" s="103"/>
      <c r="R33" s="51"/>
    </row>
    <row r="34" spans="1:18" s="14" customFormat="1" ht="15" x14ac:dyDescent="0.4">
      <c r="A34" s="156" t="s">
        <v>492</v>
      </c>
      <c r="B34" s="156" t="s">
        <v>493</v>
      </c>
      <c r="C34" s="127" t="s">
        <v>53</v>
      </c>
      <c r="D34" s="219">
        <f>SUM(D2:D33)</f>
        <v>49.599999999999994</v>
      </c>
      <c r="E34" s="128">
        <f>SUM(E2:E33)</f>
        <v>49.3</v>
      </c>
      <c r="F34" s="128">
        <f>Tabelle15678[[#This Row],[Kicker]]-Tabelle15678[[#This Row],[NEU]]</f>
        <v>0.29999999999999716</v>
      </c>
      <c r="G34" s="103">
        <v>1.4</v>
      </c>
      <c r="H34" s="105">
        <v>5</v>
      </c>
      <c r="I34" s="103">
        <v>25</v>
      </c>
      <c r="J34" s="106"/>
      <c r="K34" s="107"/>
      <c r="L34" s="103"/>
      <c r="M34" s="103"/>
      <c r="N34" s="103"/>
      <c r="O34" s="108"/>
      <c r="P34" s="103"/>
      <c r="Q34" s="103"/>
      <c r="R34" s="13"/>
    </row>
    <row r="35" spans="1:18" s="18" customFormat="1" ht="15" x14ac:dyDescent="0.4">
      <c r="A35" s="220" t="s">
        <v>494</v>
      </c>
      <c r="B35" s="220" t="s">
        <v>345</v>
      </c>
      <c r="C35" s="103" t="s">
        <v>53</v>
      </c>
      <c r="D35" s="103"/>
      <c r="E35" s="104"/>
      <c r="F35" s="104"/>
      <c r="G35" s="103">
        <v>3</v>
      </c>
      <c r="H35" s="105">
        <v>3</v>
      </c>
      <c r="I35" s="103">
        <v>31</v>
      </c>
      <c r="J35" s="103"/>
      <c r="K35" s="223"/>
      <c r="L35" s="103"/>
      <c r="M35" s="103"/>
      <c r="N35" s="103"/>
      <c r="O35" s="108"/>
      <c r="P35" s="103"/>
      <c r="Q35" s="103"/>
      <c r="R35" s="51"/>
    </row>
    <row r="36" spans="1:18" s="50" customFormat="1" ht="15" x14ac:dyDescent="0.4">
      <c r="A36" s="220"/>
      <c r="B36" s="220"/>
      <c r="C36" s="103" t="s">
        <v>53</v>
      </c>
      <c r="D36" s="103"/>
      <c r="E36" s="104"/>
      <c r="F36" s="104"/>
      <c r="G36" s="103"/>
      <c r="H36" s="105"/>
      <c r="I36" s="103"/>
      <c r="J36" s="103"/>
      <c r="K36" s="223"/>
      <c r="L36" s="103"/>
      <c r="M36" s="103"/>
      <c r="N36" s="103"/>
      <c r="O36" s="108"/>
      <c r="P36" s="103"/>
      <c r="Q36" s="103"/>
      <c r="R36" s="51"/>
    </row>
    <row r="37" spans="1:18" s="18" customFormat="1" x14ac:dyDescent="0.35">
      <c r="A37" s="20"/>
      <c r="B37" s="20"/>
      <c r="C37" s="7" t="s">
        <v>53</v>
      </c>
      <c r="D37" s="7"/>
      <c r="E37" s="52"/>
      <c r="F37" s="52"/>
      <c r="G37" s="7"/>
      <c r="H37" s="9"/>
      <c r="I37" s="7"/>
      <c r="J37" s="7"/>
      <c r="K37" s="24"/>
      <c r="L37" s="7"/>
      <c r="M37" s="7"/>
      <c r="N37" s="7"/>
      <c r="O37" s="12"/>
      <c r="P37" s="7"/>
      <c r="Q37" s="7"/>
    </row>
    <row r="38" spans="1:18" s="18" customFormat="1" x14ac:dyDescent="0.35">
      <c r="A38" s="20"/>
      <c r="B38" s="20"/>
      <c r="C38" s="7" t="s">
        <v>53</v>
      </c>
      <c r="D38" s="7"/>
      <c r="E38" s="52"/>
      <c r="F38" s="52"/>
      <c r="G38" s="7"/>
      <c r="H38" s="9"/>
      <c r="I38" s="7"/>
      <c r="J38" s="7"/>
      <c r="K38" s="24"/>
      <c r="L38" s="7"/>
      <c r="M38" s="7"/>
      <c r="N38" s="7"/>
      <c r="O38" s="12"/>
      <c r="P38" s="7"/>
      <c r="Q38" s="7"/>
    </row>
    <row r="39" spans="1:18" s="18" customFormat="1" x14ac:dyDescent="0.35">
      <c r="A39" s="20"/>
      <c r="B39" s="20"/>
      <c r="C39" s="7" t="s">
        <v>53</v>
      </c>
      <c r="D39" s="7"/>
      <c r="E39" s="52"/>
      <c r="F39" s="52"/>
      <c r="G39" s="7"/>
      <c r="H39" s="9"/>
      <c r="I39" s="7"/>
      <c r="J39" s="7"/>
      <c r="K39" s="24"/>
      <c r="L39" s="7"/>
      <c r="M39" s="7"/>
      <c r="N39" s="7"/>
      <c r="O39" s="12"/>
      <c r="P39" s="7"/>
      <c r="Q39" s="7"/>
    </row>
    <row r="40" spans="1:18" x14ac:dyDescent="0.35">
      <c r="A40" s="23"/>
      <c r="B40" s="19"/>
      <c r="C40" s="7"/>
      <c r="D40" s="7"/>
      <c r="E40" s="8"/>
      <c r="F40" s="8"/>
      <c r="G40" s="7"/>
      <c r="H40" s="9"/>
      <c r="I40" s="7"/>
      <c r="J40" s="7"/>
      <c r="K40" s="24"/>
      <c r="L40" s="7"/>
      <c r="M40" s="7"/>
      <c r="N40" s="7"/>
      <c r="O40" s="12"/>
      <c r="P40" s="7"/>
      <c r="Q40" s="7"/>
    </row>
    <row r="41" spans="1:18" s="18" customFormat="1" x14ac:dyDescent="0.35">
      <c r="A41" s="27"/>
      <c r="B41" s="28"/>
      <c r="C41" s="22" t="s">
        <v>53</v>
      </c>
      <c r="D41" s="22"/>
      <c r="E41" s="21"/>
      <c r="F41" s="21"/>
      <c r="G41" s="22"/>
      <c r="H41" s="25"/>
      <c r="I41" s="22"/>
      <c r="J41" s="7"/>
      <c r="K41" s="24"/>
      <c r="L41" s="22"/>
      <c r="M41" s="22"/>
      <c r="N41" s="22"/>
      <c r="O41" s="26"/>
      <c r="P41" s="7"/>
      <c r="Q41" s="7"/>
    </row>
    <row r="42" spans="1:18" s="14" customFormat="1" x14ac:dyDescent="0.35">
      <c r="A42" s="27"/>
      <c r="B42" s="28"/>
      <c r="C42" s="22" t="s">
        <v>24</v>
      </c>
      <c r="D42" s="22"/>
      <c r="E42" s="21"/>
      <c r="F42" s="21"/>
      <c r="G42" s="22"/>
      <c r="H42" s="25"/>
      <c r="I42" s="22"/>
      <c r="J42" s="22"/>
      <c r="K42" s="29"/>
      <c r="L42" s="22"/>
      <c r="M42" s="22"/>
      <c r="N42" s="22"/>
      <c r="O42" s="26"/>
      <c r="P42" s="7"/>
      <c r="Q42" s="7"/>
    </row>
    <row r="43" spans="1:18" s="16" customFormat="1" x14ac:dyDescent="0.35">
      <c r="A43" s="27"/>
      <c r="B43" s="28"/>
      <c r="C43" s="22" t="s">
        <v>17</v>
      </c>
      <c r="D43" s="22"/>
      <c r="E43" s="21"/>
      <c r="F43" s="21"/>
      <c r="G43" s="22"/>
      <c r="H43" s="25"/>
      <c r="I43" s="22"/>
      <c r="J43" s="22"/>
      <c r="K43" s="29"/>
      <c r="L43" s="22"/>
      <c r="M43" s="22"/>
      <c r="N43" s="22"/>
      <c r="O43" s="26"/>
      <c r="P43" s="22"/>
      <c r="Q43" s="22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1"/>
  <sheetViews>
    <sheetView workbookViewId="0">
      <selection activeCell="A27" sqref="A27"/>
    </sheetView>
  </sheetViews>
  <sheetFormatPr baseColWidth="10" defaultColWidth="8.7265625" defaultRowHeight="14.5" x14ac:dyDescent="0.35"/>
  <cols>
    <col min="1" max="1" width="19" customWidth="1"/>
    <col min="2" max="2" width="12.90625" customWidth="1"/>
    <col min="3" max="4" width="10.08984375" style="30" customWidth="1"/>
    <col min="5" max="6" width="10.08984375" style="31" customWidth="1"/>
    <col min="7" max="7" width="8.7265625" customWidth="1"/>
    <col min="8" max="8" width="8.7265625" style="31" customWidth="1"/>
    <col min="9" max="9" width="8.7265625" customWidth="1"/>
    <col min="10" max="10" width="9.1796875" customWidth="1"/>
    <col min="11" max="11" width="9.1796875" style="32" customWidth="1"/>
    <col min="12" max="12" width="10.6328125" customWidth="1"/>
    <col min="13" max="13" width="8.90625" customWidth="1"/>
    <col min="14" max="14" width="8.81640625" customWidth="1"/>
    <col min="15" max="15" width="8.90625" customWidth="1"/>
    <col min="16" max="16" width="8.7265625" customWidth="1"/>
  </cols>
  <sheetData>
    <row r="1" spans="1:18" x14ac:dyDescent="0.35">
      <c r="A1" s="1" t="s">
        <v>0</v>
      </c>
      <c r="B1" s="2" t="s">
        <v>1</v>
      </c>
      <c r="C1" s="2" t="s">
        <v>2</v>
      </c>
      <c r="D1" s="179" t="s">
        <v>951</v>
      </c>
      <c r="E1" s="3" t="s">
        <v>3</v>
      </c>
      <c r="F1" s="3" t="s">
        <v>950</v>
      </c>
      <c r="G1" s="2" t="s">
        <v>4</v>
      </c>
      <c r="H1" s="3" t="s">
        <v>5</v>
      </c>
      <c r="I1" s="2" t="s">
        <v>6</v>
      </c>
      <c r="J1" s="2" t="s">
        <v>7</v>
      </c>
      <c r="K1" s="4" t="s">
        <v>8</v>
      </c>
      <c r="L1" s="2" t="s">
        <v>9</v>
      </c>
      <c r="M1" s="2" t="s">
        <v>10</v>
      </c>
      <c r="N1" s="2" t="s">
        <v>11</v>
      </c>
      <c r="O1" s="5" t="s">
        <v>12</v>
      </c>
      <c r="P1" s="2" t="s">
        <v>13</v>
      </c>
      <c r="Q1" s="2" t="s">
        <v>14</v>
      </c>
      <c r="R1" s="51"/>
    </row>
    <row r="2" spans="1:18" s="50" customFormat="1" ht="15" x14ac:dyDescent="0.4">
      <c r="A2" s="220" t="s">
        <v>495</v>
      </c>
      <c r="B2" s="220" t="s">
        <v>496</v>
      </c>
      <c r="C2" s="103" t="s">
        <v>17</v>
      </c>
      <c r="D2" s="311">
        <v>0.5</v>
      </c>
      <c r="E2" s="104">
        <v>0.5</v>
      </c>
      <c r="F2" s="104">
        <f>Tabelle1567[[#This Row],[Kicker]]-Tabelle1567[[#This Row],[NEU]]</f>
        <v>0</v>
      </c>
      <c r="G2" s="103">
        <v>0</v>
      </c>
      <c r="H2" s="105">
        <v>0</v>
      </c>
      <c r="I2" s="103">
        <v>17</v>
      </c>
      <c r="J2" s="106">
        <f>WOB!$L2+WOB!$N2</f>
        <v>0</v>
      </c>
      <c r="K2" s="107"/>
      <c r="L2" s="103">
        <v>0</v>
      </c>
      <c r="M2" s="103">
        <v>0</v>
      </c>
      <c r="N2" s="103">
        <v>0</v>
      </c>
      <c r="O2" s="108">
        <v>0</v>
      </c>
      <c r="P2" s="221">
        <v>0</v>
      </c>
      <c r="Q2" s="221">
        <v>0</v>
      </c>
      <c r="R2" s="51"/>
    </row>
    <row r="3" spans="1:18" s="16" customFormat="1" ht="15" x14ac:dyDescent="0.4">
      <c r="A3" s="274" t="s">
        <v>497</v>
      </c>
      <c r="B3" s="274" t="s">
        <v>498</v>
      </c>
      <c r="C3" s="103" t="s">
        <v>17</v>
      </c>
      <c r="D3" s="216">
        <v>3</v>
      </c>
      <c r="E3" s="104">
        <v>3.4</v>
      </c>
      <c r="F3" s="104">
        <f>Tabelle1567[[#This Row],[Kicker]]-Tabelle1567[[#This Row],[NEU]]</f>
        <v>-0.39999999999999991</v>
      </c>
      <c r="G3" s="103">
        <v>2.8</v>
      </c>
      <c r="H3" s="105">
        <v>14</v>
      </c>
      <c r="I3" s="103">
        <v>26</v>
      </c>
      <c r="J3" s="106">
        <f>WOB!$L3+WOB!$N3</f>
        <v>193</v>
      </c>
      <c r="K3" s="107">
        <v>3</v>
      </c>
      <c r="L3" s="103">
        <v>110</v>
      </c>
      <c r="M3" s="103">
        <v>2.87</v>
      </c>
      <c r="N3" s="103">
        <v>83</v>
      </c>
      <c r="O3" s="108">
        <v>3.14</v>
      </c>
      <c r="P3" s="103">
        <v>100</v>
      </c>
      <c r="Q3" s="103">
        <v>0</v>
      </c>
      <c r="R3" s="51"/>
    </row>
    <row r="4" spans="1:18" s="14" customFormat="1" ht="15" x14ac:dyDescent="0.4">
      <c r="A4" s="220" t="s">
        <v>499</v>
      </c>
      <c r="B4" s="220" t="s">
        <v>500</v>
      </c>
      <c r="C4" s="103" t="s">
        <v>17</v>
      </c>
      <c r="D4" s="216">
        <v>0.5</v>
      </c>
      <c r="E4" s="104">
        <v>0.5</v>
      </c>
      <c r="F4" s="104">
        <f>Tabelle1567[[#This Row],[Kicker]]-Tabelle1567[[#This Row],[NEU]]</f>
        <v>0</v>
      </c>
      <c r="G4" s="103">
        <v>0.5</v>
      </c>
      <c r="H4" s="105">
        <v>0.3</v>
      </c>
      <c r="I4" s="103">
        <v>37</v>
      </c>
      <c r="J4" s="106">
        <f>WOB!$L4+WOB!$N4</f>
        <v>0</v>
      </c>
      <c r="K4" s="107">
        <v>2.5</v>
      </c>
      <c r="L4" s="103">
        <v>0</v>
      </c>
      <c r="M4" s="103">
        <v>0</v>
      </c>
      <c r="N4" s="103">
        <v>0</v>
      </c>
      <c r="O4" s="108">
        <v>0</v>
      </c>
      <c r="P4" s="103">
        <v>51</v>
      </c>
      <c r="Q4" s="103">
        <v>3.28</v>
      </c>
      <c r="R4" s="13"/>
    </row>
    <row r="5" spans="1:18" s="16" customFormat="1" ht="15" x14ac:dyDescent="0.4">
      <c r="A5" s="220" t="s">
        <v>170</v>
      </c>
      <c r="B5" s="220" t="s">
        <v>501</v>
      </c>
      <c r="C5" s="103" t="s">
        <v>17</v>
      </c>
      <c r="D5" s="216">
        <v>0.8</v>
      </c>
      <c r="E5" s="104">
        <v>1</v>
      </c>
      <c r="F5" s="104">
        <f>Tabelle1567[[#This Row],[Kicker]]-Tabelle1567[[#This Row],[NEU]]</f>
        <v>-0.19999999999999996</v>
      </c>
      <c r="G5" s="103">
        <v>1</v>
      </c>
      <c r="H5" s="105">
        <v>1.5</v>
      </c>
      <c r="I5" s="103">
        <v>32</v>
      </c>
      <c r="J5" s="106">
        <f>WOB!$L5+WOB!$N5</f>
        <v>47</v>
      </c>
      <c r="K5" s="107">
        <v>2.4</v>
      </c>
      <c r="L5" s="103">
        <v>0</v>
      </c>
      <c r="M5" s="103">
        <v>0</v>
      </c>
      <c r="N5" s="103">
        <v>47</v>
      </c>
      <c r="O5" s="108">
        <v>2.5</v>
      </c>
      <c r="P5" s="103">
        <v>159</v>
      </c>
      <c r="Q5" s="103">
        <v>2.79</v>
      </c>
      <c r="R5" s="15"/>
    </row>
    <row r="6" spans="1:18" s="16" customFormat="1" ht="15" x14ac:dyDescent="0.4">
      <c r="A6" s="220" t="s">
        <v>502</v>
      </c>
      <c r="B6" s="220" t="s">
        <v>503</v>
      </c>
      <c r="C6" s="103" t="s">
        <v>24</v>
      </c>
      <c r="D6" s="216">
        <v>0.5</v>
      </c>
      <c r="E6" s="104">
        <v>0.5</v>
      </c>
      <c r="F6" s="104">
        <f>Tabelle1567[[#This Row],[Kicker]]-Tabelle1567[[#This Row],[NEU]]</f>
        <v>0</v>
      </c>
      <c r="G6" s="103">
        <v>0.8</v>
      </c>
      <c r="H6" s="105">
        <v>0.6</v>
      </c>
      <c r="I6" s="103">
        <v>18</v>
      </c>
      <c r="J6" s="106">
        <f>WOB!$L6+WOB!$N6</f>
        <v>0</v>
      </c>
      <c r="K6" s="107">
        <v>0</v>
      </c>
      <c r="L6" s="103">
        <v>0</v>
      </c>
      <c r="M6" s="103">
        <v>0</v>
      </c>
      <c r="N6" s="103">
        <v>0</v>
      </c>
      <c r="O6" s="108">
        <v>0</v>
      </c>
      <c r="P6" s="103">
        <v>69</v>
      </c>
      <c r="Q6" s="103">
        <v>0</v>
      </c>
      <c r="R6" s="51"/>
    </row>
    <row r="7" spans="1:18" s="14" customFormat="1" ht="15" x14ac:dyDescent="0.4">
      <c r="A7" s="274" t="s">
        <v>504</v>
      </c>
      <c r="B7" s="274" t="s">
        <v>294</v>
      </c>
      <c r="C7" s="103" t="s">
        <v>24</v>
      </c>
      <c r="D7" s="216">
        <v>0.7</v>
      </c>
      <c r="E7" s="104">
        <v>1.4</v>
      </c>
      <c r="F7" s="104">
        <f>Tabelle1567[[#This Row],[Kicker]]-Tabelle1567[[#This Row],[NEU]]</f>
        <v>-0.7</v>
      </c>
      <c r="G7" s="103">
        <v>0.5</v>
      </c>
      <c r="H7" s="105">
        <v>1.5</v>
      </c>
      <c r="I7" s="103">
        <v>19</v>
      </c>
      <c r="J7" s="106">
        <f>WOB!$L7+WOB!$N7</f>
        <v>12</v>
      </c>
      <c r="K7" s="107">
        <v>3.25</v>
      </c>
      <c r="L7" s="103">
        <v>0</v>
      </c>
      <c r="M7" s="103">
        <v>0</v>
      </c>
      <c r="N7" s="103">
        <v>12</v>
      </c>
      <c r="O7" s="108">
        <v>3.25</v>
      </c>
      <c r="P7" s="103">
        <v>73</v>
      </c>
      <c r="Q7" s="103">
        <v>0</v>
      </c>
      <c r="R7" s="51"/>
    </row>
    <row r="8" spans="1:18" s="14" customFormat="1" ht="15" x14ac:dyDescent="0.4">
      <c r="A8" s="220" t="s">
        <v>505</v>
      </c>
      <c r="B8" s="222" t="s">
        <v>506</v>
      </c>
      <c r="C8" s="103" t="s">
        <v>24</v>
      </c>
      <c r="D8" s="216">
        <v>1.8</v>
      </c>
      <c r="E8" s="104">
        <v>1.8</v>
      </c>
      <c r="F8" s="104">
        <f>Tabelle1567[[#This Row],[Kicker]]-Tabelle1567[[#This Row],[NEU]]</f>
        <v>0</v>
      </c>
      <c r="G8" s="103">
        <v>0.5</v>
      </c>
      <c r="H8" s="105">
        <v>6</v>
      </c>
      <c r="I8" s="103">
        <v>20</v>
      </c>
      <c r="J8" s="106">
        <f>WOB!$L8+WOB!$N8</f>
        <v>205</v>
      </c>
      <c r="K8" s="107">
        <v>3.19</v>
      </c>
      <c r="L8" s="103">
        <v>86</v>
      </c>
      <c r="M8" s="103">
        <v>3.33</v>
      </c>
      <c r="N8" s="103">
        <v>119</v>
      </c>
      <c r="O8" s="108">
        <v>3.07</v>
      </c>
      <c r="P8" s="103">
        <v>66</v>
      </c>
      <c r="Q8" s="103">
        <v>3.42</v>
      </c>
      <c r="R8" s="13"/>
    </row>
    <row r="9" spans="1:18" s="30" customFormat="1" ht="15" x14ac:dyDescent="0.4">
      <c r="A9" s="274" t="s">
        <v>272</v>
      </c>
      <c r="B9" s="274" t="s">
        <v>273</v>
      </c>
      <c r="C9" s="103" t="s">
        <v>24</v>
      </c>
      <c r="D9" s="216">
        <v>1.8</v>
      </c>
      <c r="E9" s="104">
        <v>2.4</v>
      </c>
      <c r="F9" s="104">
        <f>Tabelle1567[[#This Row],[Kicker]]-Tabelle1567[[#This Row],[NEU]]</f>
        <v>-0.59999999999999987</v>
      </c>
      <c r="G9" s="103">
        <v>2</v>
      </c>
      <c r="H9" s="105">
        <v>5</v>
      </c>
      <c r="I9" s="103">
        <v>26</v>
      </c>
      <c r="J9" s="106">
        <f>WOB!$L9+WOB!$N9</f>
        <v>94</v>
      </c>
      <c r="K9" s="107">
        <v>3.22</v>
      </c>
      <c r="L9" s="103">
        <v>40</v>
      </c>
      <c r="M9" s="103">
        <v>3.14</v>
      </c>
      <c r="N9" s="103">
        <v>54</v>
      </c>
      <c r="O9" s="108">
        <v>3.27</v>
      </c>
      <c r="P9" s="103">
        <v>78</v>
      </c>
      <c r="Q9" s="103">
        <v>3.57</v>
      </c>
      <c r="R9" s="51"/>
    </row>
    <row r="10" spans="1:18" s="14" customFormat="1" ht="15" x14ac:dyDescent="0.4">
      <c r="A10" s="274" t="s">
        <v>507</v>
      </c>
      <c r="B10" s="274" t="s">
        <v>508</v>
      </c>
      <c r="C10" s="103" t="s">
        <v>24</v>
      </c>
      <c r="D10" s="216">
        <v>2.2000000000000002</v>
      </c>
      <c r="E10" s="104">
        <v>2.6</v>
      </c>
      <c r="F10" s="104">
        <f>Tabelle1567[[#This Row],[Kicker]]-Tabelle1567[[#This Row],[NEU]]</f>
        <v>-0.39999999999999991</v>
      </c>
      <c r="G10" s="103">
        <v>2</v>
      </c>
      <c r="H10" s="105">
        <v>25</v>
      </c>
      <c r="I10" s="103">
        <v>21</v>
      </c>
      <c r="J10" s="106">
        <f>WOB!$L10+WOB!$N10</f>
        <v>126</v>
      </c>
      <c r="K10" s="107">
        <v>3.45</v>
      </c>
      <c r="L10" s="103">
        <v>56</v>
      </c>
      <c r="M10" s="103">
        <v>3.42</v>
      </c>
      <c r="N10" s="103">
        <v>70</v>
      </c>
      <c r="O10" s="108">
        <v>3.47</v>
      </c>
      <c r="P10" s="103">
        <v>91</v>
      </c>
      <c r="Q10" s="103">
        <v>0</v>
      </c>
      <c r="R10" s="13"/>
    </row>
    <row r="11" spans="1:18" s="16" customFormat="1" ht="15" x14ac:dyDescent="0.4">
      <c r="A11" s="220" t="s">
        <v>509</v>
      </c>
      <c r="B11" s="220" t="s">
        <v>510</v>
      </c>
      <c r="C11" s="103" t="s">
        <v>24</v>
      </c>
      <c r="D11" s="216">
        <v>1.8</v>
      </c>
      <c r="E11" s="104">
        <v>2</v>
      </c>
      <c r="F11" s="104">
        <f>Tabelle1567[[#This Row],[Kicker]]-Tabelle1567[[#This Row],[NEU]]</f>
        <v>-0.19999999999999996</v>
      </c>
      <c r="G11" s="103">
        <v>1.4</v>
      </c>
      <c r="H11" s="105">
        <v>6</v>
      </c>
      <c r="I11" s="103">
        <v>24</v>
      </c>
      <c r="J11" s="106">
        <f>WOB!$L11+WOB!$N11</f>
        <v>107</v>
      </c>
      <c r="K11" s="107">
        <v>3.67</v>
      </c>
      <c r="L11" s="103">
        <v>44</v>
      </c>
      <c r="M11" s="103">
        <v>3.71</v>
      </c>
      <c r="N11" s="103">
        <v>63</v>
      </c>
      <c r="O11" s="108">
        <v>3.64</v>
      </c>
      <c r="P11" s="103">
        <v>14</v>
      </c>
      <c r="Q11" s="103">
        <v>3.88</v>
      </c>
      <c r="R11" s="15"/>
    </row>
    <row r="12" spans="1:18" s="30" customFormat="1" ht="15" x14ac:dyDescent="0.4">
      <c r="A12" s="220" t="s">
        <v>511</v>
      </c>
      <c r="B12" s="220" t="s">
        <v>512</v>
      </c>
      <c r="C12" s="103" t="s">
        <v>24</v>
      </c>
      <c r="D12" s="216">
        <v>2.2000000000000002</v>
      </c>
      <c r="E12" s="104">
        <v>2.4</v>
      </c>
      <c r="F12" s="104">
        <f>Tabelle1567[[#This Row],[Kicker]]-Tabelle1567[[#This Row],[NEU]]</f>
        <v>-0.19999999999999973</v>
      </c>
      <c r="G12" s="103">
        <v>2.8</v>
      </c>
      <c r="H12" s="105">
        <v>14</v>
      </c>
      <c r="I12" s="103">
        <v>28</v>
      </c>
      <c r="J12" s="106">
        <f>WOB!$L12+WOB!$N12</f>
        <v>124</v>
      </c>
      <c r="K12" s="107">
        <v>3.6</v>
      </c>
      <c r="L12" s="103">
        <v>56</v>
      </c>
      <c r="M12" s="103">
        <v>3.29</v>
      </c>
      <c r="N12" s="103">
        <v>68</v>
      </c>
      <c r="O12" s="108">
        <v>3.75</v>
      </c>
      <c r="P12" s="103">
        <v>144</v>
      </c>
      <c r="Q12" s="103">
        <v>3.43</v>
      </c>
      <c r="R12" s="51"/>
    </row>
    <row r="13" spans="1:18" s="14" customFormat="1" ht="15" x14ac:dyDescent="0.4">
      <c r="A13" s="220" t="s">
        <v>513</v>
      </c>
      <c r="B13" s="220"/>
      <c r="C13" s="103" t="s">
        <v>24</v>
      </c>
      <c r="D13" s="216">
        <v>1.3</v>
      </c>
      <c r="E13" s="104">
        <v>1.4</v>
      </c>
      <c r="F13" s="104">
        <f>Tabelle1567[[#This Row],[Kicker]]-Tabelle1567[[#This Row],[NEU]]</f>
        <v>-9.9999999999999867E-2</v>
      </c>
      <c r="G13" s="103">
        <v>1.7</v>
      </c>
      <c r="H13" s="105">
        <v>2.5</v>
      </c>
      <c r="I13" s="103">
        <v>27</v>
      </c>
      <c r="J13" s="106">
        <f>WOB!$L13+WOB!$N13</f>
        <v>0</v>
      </c>
      <c r="K13" s="107">
        <v>0</v>
      </c>
      <c r="L13" s="103">
        <v>0</v>
      </c>
      <c r="M13" s="103">
        <v>0</v>
      </c>
      <c r="N13" s="103">
        <v>0</v>
      </c>
      <c r="O13" s="108">
        <v>0</v>
      </c>
      <c r="P13" s="103">
        <v>39</v>
      </c>
      <c r="Q13" s="103">
        <v>3.75</v>
      </c>
      <c r="R13" s="51"/>
    </row>
    <row r="14" spans="1:18" s="14" customFormat="1" ht="15" x14ac:dyDescent="0.4">
      <c r="A14" s="220" t="s">
        <v>514</v>
      </c>
      <c r="B14" s="220" t="s">
        <v>515</v>
      </c>
      <c r="C14" s="103" t="s">
        <v>24</v>
      </c>
      <c r="D14" s="216">
        <v>2.2999999999999998</v>
      </c>
      <c r="E14" s="104">
        <v>2.2000000000000002</v>
      </c>
      <c r="F14" s="104">
        <f>Tabelle1567[[#This Row],[Kicker]]-Tabelle1567[[#This Row],[NEU]]</f>
        <v>9.9999999999999645E-2</v>
      </c>
      <c r="G14" s="103">
        <v>1.8</v>
      </c>
      <c r="H14" s="105">
        <v>7</v>
      </c>
      <c r="I14" s="103">
        <v>29</v>
      </c>
      <c r="J14" s="106">
        <f>WOB!$L14+WOB!$N14</f>
        <v>136</v>
      </c>
      <c r="K14" s="107">
        <v>3.45</v>
      </c>
      <c r="L14" s="103">
        <v>41</v>
      </c>
      <c r="M14" s="103">
        <v>3.7</v>
      </c>
      <c r="N14" s="103">
        <v>95</v>
      </c>
      <c r="O14" s="108">
        <v>3.3</v>
      </c>
      <c r="P14" s="103">
        <v>120</v>
      </c>
      <c r="Q14" s="103"/>
      <c r="R14" s="13"/>
    </row>
    <row r="15" spans="1:18" s="14" customFormat="1" ht="15" x14ac:dyDescent="0.4">
      <c r="A15" s="220" t="s">
        <v>516</v>
      </c>
      <c r="B15" s="220" t="s">
        <v>517</v>
      </c>
      <c r="C15" s="103" t="s">
        <v>38</v>
      </c>
      <c r="D15" s="216">
        <v>1.6</v>
      </c>
      <c r="E15" s="104">
        <v>1.4</v>
      </c>
      <c r="F15" s="104">
        <f>Tabelle1567[[#This Row],[Kicker]]-Tabelle1567[[#This Row],[NEU]]</f>
        <v>0.20000000000000018</v>
      </c>
      <c r="G15" s="103">
        <v>0.7</v>
      </c>
      <c r="H15" s="105">
        <v>12</v>
      </c>
      <c r="I15" s="103">
        <v>19</v>
      </c>
      <c r="J15" s="106">
        <f>WOB!$L15+WOB!$N15</f>
        <v>62</v>
      </c>
      <c r="K15" s="107">
        <v>3.81</v>
      </c>
      <c r="L15" s="103">
        <v>28</v>
      </c>
      <c r="M15" s="103">
        <v>3.75</v>
      </c>
      <c r="N15" s="103">
        <v>34</v>
      </c>
      <c r="O15" s="108">
        <v>3.85</v>
      </c>
      <c r="P15" s="103">
        <v>7</v>
      </c>
      <c r="Q15" s="103">
        <v>4.33</v>
      </c>
      <c r="R15" s="13"/>
    </row>
    <row r="16" spans="1:18" s="16" customFormat="1" ht="15" x14ac:dyDescent="0.4">
      <c r="A16" s="220" t="s">
        <v>518</v>
      </c>
      <c r="B16" s="220" t="s">
        <v>57</v>
      </c>
      <c r="C16" s="103" t="s">
        <v>38</v>
      </c>
      <c r="D16" s="216">
        <v>1.4</v>
      </c>
      <c r="E16" s="104">
        <v>1.6</v>
      </c>
      <c r="F16" s="104">
        <f>Tabelle1567[[#This Row],[Kicker]]-Tabelle1567[[#This Row],[NEU]]</f>
        <v>-0.20000000000000018</v>
      </c>
      <c r="G16" s="103">
        <v>1.7</v>
      </c>
      <c r="H16" s="105">
        <v>7.5</v>
      </c>
      <c r="I16" s="103">
        <v>22</v>
      </c>
      <c r="J16" s="106">
        <f>WOB!$L16+WOB!$N16</f>
        <v>8</v>
      </c>
      <c r="K16" s="107">
        <v>3.75</v>
      </c>
      <c r="L16" s="103">
        <v>0</v>
      </c>
      <c r="M16" s="103">
        <v>0</v>
      </c>
      <c r="N16" s="103">
        <v>8</v>
      </c>
      <c r="O16" s="108">
        <v>3.75</v>
      </c>
      <c r="P16" s="103">
        <v>78</v>
      </c>
      <c r="Q16" s="103">
        <v>3.78</v>
      </c>
      <c r="R16" s="15"/>
    </row>
    <row r="17" spans="1:18" s="14" customFormat="1" ht="15" x14ac:dyDescent="0.4">
      <c r="A17" s="274" t="s">
        <v>519</v>
      </c>
      <c r="B17" s="274" t="s">
        <v>121</v>
      </c>
      <c r="C17" s="103" t="s">
        <v>38</v>
      </c>
      <c r="D17" s="216">
        <v>2.4</v>
      </c>
      <c r="E17" s="104">
        <v>2.6</v>
      </c>
      <c r="F17" s="104">
        <f>Tabelle1567[[#This Row],[Kicker]]-Tabelle1567[[#This Row],[NEU]]</f>
        <v>-0.20000000000000018</v>
      </c>
      <c r="G17" s="103">
        <v>2</v>
      </c>
      <c r="H17" s="105">
        <v>15</v>
      </c>
      <c r="I17" s="103">
        <v>24</v>
      </c>
      <c r="J17" s="106">
        <f>WOB!$L17+WOB!$N17</f>
        <v>125</v>
      </c>
      <c r="K17" s="107">
        <v>3.41</v>
      </c>
      <c r="L17" s="103">
        <v>30</v>
      </c>
      <c r="M17" s="103">
        <v>3.8</v>
      </c>
      <c r="N17" s="103">
        <v>95</v>
      </c>
      <c r="O17" s="108">
        <v>3.22</v>
      </c>
      <c r="P17" s="103">
        <v>34</v>
      </c>
      <c r="Q17" s="103">
        <v>3.8</v>
      </c>
      <c r="R17" s="13"/>
    </row>
    <row r="18" spans="1:18" s="14" customFormat="1" ht="15" x14ac:dyDescent="0.4">
      <c r="A18" s="220" t="s">
        <v>520</v>
      </c>
      <c r="B18" s="220" t="s">
        <v>521</v>
      </c>
      <c r="C18" s="103" t="s">
        <v>38</v>
      </c>
      <c r="D18" s="216">
        <v>1.4</v>
      </c>
      <c r="E18" s="104">
        <v>1.4</v>
      </c>
      <c r="F18" s="104">
        <f>Tabelle1567[[#This Row],[Kicker]]-Tabelle1567[[#This Row],[NEU]]</f>
        <v>0</v>
      </c>
      <c r="G18" s="103">
        <v>1.6</v>
      </c>
      <c r="H18" s="105">
        <v>7</v>
      </c>
      <c r="I18" s="103">
        <v>22</v>
      </c>
      <c r="J18" s="106">
        <f>WOB!$L18+WOB!$N18</f>
        <v>22</v>
      </c>
      <c r="K18" s="107">
        <v>4.1399999999999997</v>
      </c>
      <c r="L18" s="103">
        <v>10</v>
      </c>
      <c r="M18" s="103">
        <v>3.5</v>
      </c>
      <c r="N18" s="103">
        <v>12</v>
      </c>
      <c r="O18" s="108">
        <v>4.2699999999999996</v>
      </c>
      <c r="P18" s="103">
        <v>38</v>
      </c>
      <c r="Q18" s="103">
        <v>4.1100000000000003</v>
      </c>
      <c r="R18" s="13"/>
    </row>
    <row r="19" spans="1:18" s="30" customFormat="1" ht="15" x14ac:dyDescent="0.4">
      <c r="A19" s="220" t="s">
        <v>522</v>
      </c>
      <c r="B19" s="220" t="s">
        <v>523</v>
      </c>
      <c r="C19" s="103" t="s">
        <v>38</v>
      </c>
      <c r="D19" s="216">
        <v>2.2999999999999998</v>
      </c>
      <c r="E19" s="104">
        <v>2.2000000000000002</v>
      </c>
      <c r="F19" s="104">
        <f>Tabelle1567[[#This Row],[Kicker]]-Tabelle1567[[#This Row],[NEU]]</f>
        <v>9.9999999999999645E-2</v>
      </c>
      <c r="G19" s="103">
        <v>0</v>
      </c>
      <c r="H19" s="105">
        <v>15</v>
      </c>
      <c r="I19" s="103">
        <v>26</v>
      </c>
      <c r="J19" s="106">
        <f>WOB!$L19+WOB!$N19</f>
        <v>0</v>
      </c>
      <c r="K19" s="107">
        <v>0</v>
      </c>
      <c r="L19" s="103">
        <v>0</v>
      </c>
      <c r="M19" s="103">
        <v>0</v>
      </c>
      <c r="N19" s="103">
        <v>0</v>
      </c>
      <c r="O19" s="108">
        <v>0</v>
      </c>
      <c r="P19" s="103">
        <v>0</v>
      </c>
      <c r="Q19" s="103">
        <v>0</v>
      </c>
      <c r="R19" s="51"/>
    </row>
    <row r="20" spans="1:18" s="18" customFormat="1" ht="15" x14ac:dyDescent="0.4">
      <c r="A20" s="220" t="s">
        <v>524</v>
      </c>
      <c r="B20" s="220" t="s">
        <v>233</v>
      </c>
      <c r="C20" s="103" t="s">
        <v>38</v>
      </c>
      <c r="D20" s="216">
        <v>1.5</v>
      </c>
      <c r="E20" s="104">
        <v>1.6</v>
      </c>
      <c r="F20" s="104">
        <f>Tabelle1567[[#This Row],[Kicker]]-Tabelle1567[[#This Row],[NEU]]</f>
        <v>-0.10000000000000009</v>
      </c>
      <c r="G20" s="103">
        <v>1.8</v>
      </c>
      <c r="H20" s="105">
        <v>14</v>
      </c>
      <c r="I20" s="103">
        <v>25</v>
      </c>
      <c r="J20" s="106">
        <f>WOB!$L20+WOB!$N20</f>
        <v>17</v>
      </c>
      <c r="K20" s="107">
        <v>4.07</v>
      </c>
      <c r="L20" s="103">
        <v>0</v>
      </c>
      <c r="M20" s="103">
        <v>0</v>
      </c>
      <c r="N20" s="103">
        <v>17</v>
      </c>
      <c r="O20" s="108">
        <v>4.07</v>
      </c>
      <c r="P20" s="103">
        <v>170</v>
      </c>
      <c r="Q20" s="103">
        <v>0</v>
      </c>
      <c r="R20" s="51"/>
    </row>
    <row r="21" spans="1:18" s="14" customFormat="1" ht="15" x14ac:dyDescent="0.4">
      <c r="A21" s="220" t="s">
        <v>525</v>
      </c>
      <c r="B21" s="220" t="s">
        <v>526</v>
      </c>
      <c r="C21" s="103" t="s">
        <v>38</v>
      </c>
      <c r="D21" s="216">
        <v>1.7</v>
      </c>
      <c r="E21" s="104">
        <v>1.8</v>
      </c>
      <c r="F21" s="104">
        <f>Tabelle1567[[#This Row],[Kicker]]-Tabelle1567[[#This Row],[NEU]]</f>
        <v>-0.10000000000000009</v>
      </c>
      <c r="G21" s="103">
        <v>2.2000000000000002</v>
      </c>
      <c r="H21" s="105">
        <v>12</v>
      </c>
      <c r="I21" s="103">
        <v>26</v>
      </c>
      <c r="J21" s="106">
        <f>WOB!$L21+WOB!$N21</f>
        <v>66</v>
      </c>
      <c r="K21" s="107">
        <v>3.77</v>
      </c>
      <c r="L21" s="103">
        <v>32</v>
      </c>
      <c r="M21" s="103">
        <v>3.71</v>
      </c>
      <c r="N21" s="103">
        <v>34</v>
      </c>
      <c r="O21" s="108">
        <v>3.82</v>
      </c>
      <c r="P21" s="103">
        <v>105</v>
      </c>
      <c r="Q21" s="103">
        <v>3.45</v>
      </c>
      <c r="R21" s="13"/>
    </row>
    <row r="22" spans="1:18" s="14" customFormat="1" ht="15" x14ac:dyDescent="0.4">
      <c r="A22" s="274" t="s">
        <v>527</v>
      </c>
      <c r="B22" s="274" t="s">
        <v>528</v>
      </c>
      <c r="C22" s="103" t="s">
        <v>38</v>
      </c>
      <c r="D22" s="216">
        <v>2</v>
      </c>
      <c r="E22" s="104">
        <v>2.4</v>
      </c>
      <c r="F22" s="104">
        <f>Tabelle1567[[#This Row],[Kicker]]-Tabelle1567[[#This Row],[NEU]]</f>
        <v>-0.39999999999999991</v>
      </c>
      <c r="G22" s="103">
        <v>2.2000000000000002</v>
      </c>
      <c r="H22" s="105">
        <v>17</v>
      </c>
      <c r="I22" s="103">
        <v>27</v>
      </c>
      <c r="J22" s="106">
        <f>WOB!$L22+WOB!$N22</f>
        <v>48</v>
      </c>
      <c r="K22" s="107">
        <v>2.63</v>
      </c>
      <c r="L22" s="103">
        <v>26</v>
      </c>
      <c r="M22" s="103">
        <v>2.75</v>
      </c>
      <c r="N22" s="103">
        <v>22</v>
      </c>
      <c r="O22" s="108">
        <v>2.39</v>
      </c>
      <c r="P22" s="103">
        <v>89</v>
      </c>
      <c r="Q22" s="103">
        <v>3.98</v>
      </c>
      <c r="R22" s="13"/>
    </row>
    <row r="23" spans="1:18" s="14" customFormat="1" ht="15" x14ac:dyDescent="0.4">
      <c r="A23" s="220" t="s">
        <v>529</v>
      </c>
      <c r="B23" s="220" t="s">
        <v>530</v>
      </c>
      <c r="C23" s="103" t="s">
        <v>38</v>
      </c>
      <c r="D23" s="216">
        <v>1.7</v>
      </c>
      <c r="E23" s="104">
        <v>1</v>
      </c>
      <c r="F23" s="104">
        <f>Tabelle1567[[#This Row],[Kicker]]-Tabelle1567[[#This Row],[NEU]]</f>
        <v>0.7</v>
      </c>
      <c r="G23" s="103">
        <v>0</v>
      </c>
      <c r="H23" s="105">
        <v>8</v>
      </c>
      <c r="I23" s="103">
        <v>27</v>
      </c>
      <c r="J23" s="106">
        <v>0</v>
      </c>
      <c r="K23" s="107">
        <v>0</v>
      </c>
      <c r="L23" s="103">
        <v>0</v>
      </c>
      <c r="M23" s="103">
        <v>0</v>
      </c>
      <c r="N23" s="103">
        <v>0</v>
      </c>
      <c r="O23" s="108">
        <v>0</v>
      </c>
      <c r="P23" s="103">
        <v>0</v>
      </c>
      <c r="Q23" s="103">
        <v>0</v>
      </c>
      <c r="R23" s="13"/>
    </row>
    <row r="24" spans="1:18" s="30" customFormat="1" ht="15" x14ac:dyDescent="0.4">
      <c r="A24" s="220" t="s">
        <v>531</v>
      </c>
      <c r="B24" s="220" t="s">
        <v>532</v>
      </c>
      <c r="C24" s="103" t="s">
        <v>38</v>
      </c>
      <c r="D24" s="216">
        <v>1.7</v>
      </c>
      <c r="E24" s="104">
        <v>1.6</v>
      </c>
      <c r="F24" s="104">
        <f>Tabelle1567[[#This Row],[Kicker]]-Tabelle1567[[#This Row],[NEU]]</f>
        <v>9.9999999999999867E-2</v>
      </c>
      <c r="G24" s="103">
        <v>2</v>
      </c>
      <c r="H24" s="105">
        <v>2.5</v>
      </c>
      <c r="I24" s="103">
        <v>31</v>
      </c>
      <c r="J24" s="106">
        <f>WOB!$L24+WOB!$N24</f>
        <v>68</v>
      </c>
      <c r="K24" s="107">
        <v>3.75</v>
      </c>
      <c r="L24" s="103">
        <v>28</v>
      </c>
      <c r="M24" s="103">
        <v>3.7</v>
      </c>
      <c r="N24" s="103">
        <v>40</v>
      </c>
      <c r="O24" s="108">
        <v>3.76</v>
      </c>
      <c r="P24" s="103">
        <v>92</v>
      </c>
      <c r="Q24" s="103">
        <v>3.55</v>
      </c>
      <c r="R24" s="51"/>
    </row>
    <row r="25" spans="1:18" s="16" customFormat="1" ht="15" x14ac:dyDescent="0.4">
      <c r="A25" s="220" t="s">
        <v>533</v>
      </c>
      <c r="B25" s="220" t="s">
        <v>160</v>
      </c>
      <c r="C25" s="103" t="s">
        <v>38</v>
      </c>
      <c r="D25" s="216">
        <v>2.8</v>
      </c>
      <c r="E25" s="104">
        <v>2.8</v>
      </c>
      <c r="F25" s="104">
        <f>Tabelle1567[[#This Row],[Kicker]]-Tabelle1567[[#This Row],[NEU]]</f>
        <v>0</v>
      </c>
      <c r="G25" s="103">
        <v>2.6</v>
      </c>
      <c r="H25" s="105">
        <v>5</v>
      </c>
      <c r="I25" s="103">
        <v>31</v>
      </c>
      <c r="J25" s="106">
        <f>WOB!$L25+WOB!$N25</f>
        <v>142</v>
      </c>
      <c r="K25" s="107">
        <v>3.41</v>
      </c>
      <c r="L25" s="103">
        <v>83</v>
      </c>
      <c r="M25" s="103">
        <v>3.25</v>
      </c>
      <c r="N25" s="103">
        <v>59</v>
      </c>
      <c r="O25" s="108">
        <v>3.58</v>
      </c>
      <c r="P25" s="103">
        <v>122</v>
      </c>
      <c r="Q25" s="103">
        <v>3.53</v>
      </c>
      <c r="R25" s="15"/>
    </row>
    <row r="26" spans="1:18" s="16" customFormat="1" ht="15" x14ac:dyDescent="0.4">
      <c r="A26" s="220" t="s">
        <v>956</v>
      </c>
      <c r="B26" s="222"/>
      <c r="C26" s="103" t="s">
        <v>38</v>
      </c>
      <c r="D26" s="216">
        <v>2.2000000000000002</v>
      </c>
      <c r="E26" s="104"/>
      <c r="F26" s="104">
        <f>Tabelle1567[[#This Row],[Kicker]]-Tabelle1567[[#This Row],[NEU]]</f>
        <v>2.2000000000000002</v>
      </c>
      <c r="G26" s="103">
        <v>0</v>
      </c>
      <c r="H26" s="105">
        <v>0</v>
      </c>
      <c r="I26" s="103">
        <v>19</v>
      </c>
      <c r="J26" s="106">
        <v>0</v>
      </c>
      <c r="K26" s="107">
        <v>0</v>
      </c>
      <c r="L26" s="103">
        <v>0</v>
      </c>
      <c r="M26" s="103">
        <v>0</v>
      </c>
      <c r="N26" s="103">
        <v>0</v>
      </c>
      <c r="O26" s="108">
        <v>0</v>
      </c>
      <c r="P26" s="103">
        <v>0</v>
      </c>
      <c r="Q26" s="103">
        <v>0</v>
      </c>
      <c r="R26" s="15"/>
    </row>
    <row r="27" spans="1:18" s="30" customFormat="1" ht="15" x14ac:dyDescent="0.4">
      <c r="A27" s="274" t="s">
        <v>534</v>
      </c>
      <c r="B27" s="274" t="s">
        <v>535</v>
      </c>
      <c r="C27" s="103" t="s">
        <v>53</v>
      </c>
      <c r="D27" s="216">
        <v>4.2</v>
      </c>
      <c r="E27" s="104">
        <v>4.5</v>
      </c>
      <c r="F27" s="104">
        <f>Tabelle1567[[#This Row],[Kicker]]-Tabelle1567[[#This Row],[NEU]]</f>
        <v>-0.29999999999999982</v>
      </c>
      <c r="G27" s="103">
        <v>2.2000000000000002</v>
      </c>
      <c r="H27" s="105">
        <v>32</v>
      </c>
      <c r="I27" s="103">
        <v>25</v>
      </c>
      <c r="J27" s="106">
        <f>WOB!$L27+WOB!$N27</f>
        <v>227</v>
      </c>
      <c r="K27" s="107">
        <v>3.16</v>
      </c>
      <c r="L27" s="103">
        <v>121</v>
      </c>
      <c r="M27" s="103">
        <v>2.92</v>
      </c>
      <c r="N27" s="103">
        <v>106</v>
      </c>
      <c r="O27" s="108">
        <v>3.33</v>
      </c>
      <c r="P27" s="103">
        <v>133</v>
      </c>
      <c r="Q27" s="103"/>
      <c r="R27" s="51"/>
    </row>
    <row r="28" spans="1:18" s="16" customFormat="1" ht="15" x14ac:dyDescent="0.4">
      <c r="A28" s="220" t="s">
        <v>536</v>
      </c>
      <c r="B28" s="220" t="s">
        <v>537</v>
      </c>
      <c r="C28" s="103" t="s">
        <v>53</v>
      </c>
      <c r="D28" s="216">
        <v>1.8</v>
      </c>
      <c r="E28" s="104">
        <v>1.8</v>
      </c>
      <c r="F28" s="104">
        <f>Tabelle1567[[#This Row],[Kicker]]-Tabelle1567[[#This Row],[NEU]]</f>
        <v>0</v>
      </c>
      <c r="G28" s="103">
        <v>1.6</v>
      </c>
      <c r="H28" s="105">
        <v>12</v>
      </c>
      <c r="I28" s="103">
        <v>23</v>
      </c>
      <c r="J28" s="106">
        <f>WOB!$L28+WOB!$N28</f>
        <v>102</v>
      </c>
      <c r="K28" s="107">
        <v>3.8</v>
      </c>
      <c r="L28" s="103">
        <v>69</v>
      </c>
      <c r="M28" s="103">
        <v>3.61</v>
      </c>
      <c r="N28" s="103">
        <v>33</v>
      </c>
      <c r="O28" s="108">
        <v>4.05</v>
      </c>
      <c r="P28" s="103">
        <v>40</v>
      </c>
      <c r="Q28" s="103">
        <v>4.09</v>
      </c>
      <c r="R28" s="15"/>
    </row>
    <row r="29" spans="1:18" s="16" customFormat="1" ht="15" x14ac:dyDescent="0.4">
      <c r="A29" s="220" t="s">
        <v>538</v>
      </c>
      <c r="B29" s="220" t="s">
        <v>48</v>
      </c>
      <c r="C29" s="103" t="s">
        <v>53</v>
      </c>
      <c r="D29" s="216">
        <v>2.4</v>
      </c>
      <c r="E29" s="104">
        <v>3</v>
      </c>
      <c r="F29" s="104">
        <f>Tabelle1567[[#This Row],[Kicker]]-Tabelle1567[[#This Row],[NEU]]</f>
        <v>-0.60000000000000009</v>
      </c>
      <c r="G29" s="103">
        <v>3.8</v>
      </c>
      <c r="H29" s="105">
        <v>12</v>
      </c>
      <c r="I29" s="103">
        <v>26</v>
      </c>
      <c r="J29" s="106">
        <f>WOB!$L29+WOB!$N29</f>
        <v>126</v>
      </c>
      <c r="K29" s="107">
        <v>3.64</v>
      </c>
      <c r="L29" s="103">
        <v>71</v>
      </c>
      <c r="M29" s="103">
        <v>3.22</v>
      </c>
      <c r="N29" s="103">
        <v>55</v>
      </c>
      <c r="O29" s="108">
        <v>3.81</v>
      </c>
      <c r="P29" s="103">
        <v>174</v>
      </c>
      <c r="Q29" s="103">
        <v>3.55</v>
      </c>
      <c r="R29" s="15"/>
    </row>
    <row r="30" spans="1:18" s="14" customFormat="1" ht="15" x14ac:dyDescent="0.4">
      <c r="A30" s="220" t="s">
        <v>957</v>
      </c>
      <c r="B30" s="220"/>
      <c r="C30" s="103"/>
      <c r="D30" s="216">
        <v>0.5</v>
      </c>
      <c r="E30" s="104">
        <v>0.5</v>
      </c>
      <c r="F30" s="104">
        <v>0</v>
      </c>
      <c r="G30" s="103"/>
      <c r="H30" s="105"/>
      <c r="I30" s="103"/>
      <c r="J30" s="106"/>
      <c r="K30" s="107"/>
      <c r="L30" s="103"/>
      <c r="M30" s="103"/>
      <c r="N30" s="103"/>
      <c r="O30" s="108"/>
      <c r="P30" s="103"/>
      <c r="Q30" s="103"/>
      <c r="R30" s="51"/>
    </row>
    <row r="31" spans="1:18" s="16" customFormat="1" ht="15" x14ac:dyDescent="0.4">
      <c r="A31" s="220" t="s">
        <v>539</v>
      </c>
      <c r="B31" s="220" t="s">
        <v>540</v>
      </c>
      <c r="C31" s="103" t="s">
        <v>53</v>
      </c>
      <c r="D31" s="182"/>
      <c r="E31" s="104"/>
      <c r="F31" s="104"/>
      <c r="G31" s="103"/>
      <c r="H31" s="105">
        <v>16</v>
      </c>
      <c r="I31" s="103">
        <v>25</v>
      </c>
      <c r="J31" s="106"/>
      <c r="K31" s="107"/>
      <c r="L31" s="103"/>
      <c r="M31" s="103"/>
      <c r="N31" s="103"/>
      <c r="O31" s="108"/>
      <c r="P31" s="103"/>
      <c r="Q31" s="103"/>
      <c r="R31" s="51"/>
    </row>
    <row r="32" spans="1:18" s="14" customFormat="1" ht="15" x14ac:dyDescent="0.4">
      <c r="A32" s="220" t="s">
        <v>541</v>
      </c>
      <c r="B32" s="220" t="s">
        <v>542</v>
      </c>
      <c r="C32" s="103" t="s">
        <v>24</v>
      </c>
      <c r="D32" s="216"/>
      <c r="E32" s="104"/>
      <c r="F32" s="104"/>
      <c r="G32" s="103"/>
      <c r="H32" s="105">
        <v>12</v>
      </c>
      <c r="I32" s="103">
        <v>23</v>
      </c>
      <c r="J32" s="106"/>
      <c r="K32" s="107"/>
      <c r="L32" s="103"/>
      <c r="M32" s="103"/>
      <c r="N32" s="103"/>
      <c r="O32" s="108"/>
      <c r="P32" s="103"/>
      <c r="Q32" s="103"/>
      <c r="R32" s="13"/>
    </row>
    <row r="33" spans="1:18" s="18" customFormat="1" ht="15" x14ac:dyDescent="0.4">
      <c r="A33" s="220"/>
      <c r="B33" s="220"/>
      <c r="C33" s="103" t="s">
        <v>53</v>
      </c>
      <c r="D33" s="182"/>
      <c r="E33" s="104"/>
      <c r="F33" s="104"/>
      <c r="G33" s="103"/>
      <c r="H33" s="105"/>
      <c r="I33" s="103"/>
      <c r="J33" s="103"/>
      <c r="K33" s="223"/>
      <c r="L33" s="103"/>
      <c r="M33" s="103"/>
      <c r="N33" s="103"/>
      <c r="O33" s="108"/>
      <c r="P33" s="103"/>
      <c r="Q33" s="103"/>
      <c r="R33" s="51"/>
    </row>
    <row r="34" spans="1:18" s="50" customFormat="1" ht="15" x14ac:dyDescent="0.4">
      <c r="A34" s="220"/>
      <c r="B34" s="220"/>
      <c r="C34" s="103" t="s">
        <v>53</v>
      </c>
      <c r="D34" s="219">
        <f>SUM(D2:D33)</f>
        <v>51.000000000000007</v>
      </c>
      <c r="E34" s="104">
        <f>SUM(E2:E33)</f>
        <v>52.29999999999999</v>
      </c>
      <c r="F34" s="104">
        <f>SUM(F2:F33)</f>
        <v>-1.3000000000000012</v>
      </c>
      <c r="G34" s="103"/>
      <c r="H34" s="105"/>
      <c r="I34" s="103"/>
      <c r="J34" s="103"/>
      <c r="K34" s="223"/>
      <c r="L34" s="103"/>
      <c r="M34" s="103"/>
      <c r="N34" s="103"/>
      <c r="O34" s="108"/>
      <c r="P34" s="103"/>
      <c r="Q34" s="103"/>
      <c r="R34" s="51"/>
    </row>
    <row r="35" spans="1:18" s="18" customFormat="1" x14ac:dyDescent="0.35">
      <c r="A35" s="20"/>
      <c r="B35" s="20"/>
      <c r="C35" s="7" t="s">
        <v>53</v>
      </c>
      <c r="D35" s="7"/>
      <c r="E35" s="52"/>
      <c r="F35" s="52"/>
      <c r="G35" s="7"/>
      <c r="H35" s="9"/>
      <c r="I35" s="7"/>
      <c r="J35" s="7"/>
      <c r="K35" s="24"/>
      <c r="L35" s="7"/>
      <c r="M35" s="7"/>
      <c r="N35" s="7"/>
      <c r="O35" s="12"/>
      <c r="P35" s="7"/>
      <c r="Q35" s="7"/>
    </row>
    <row r="36" spans="1:18" s="18" customFormat="1" x14ac:dyDescent="0.35">
      <c r="A36" s="20"/>
      <c r="B36" s="20"/>
      <c r="C36" s="7" t="s">
        <v>53</v>
      </c>
      <c r="D36" s="7"/>
      <c r="E36" s="52"/>
      <c r="F36" s="52"/>
      <c r="G36" s="7"/>
      <c r="H36" s="9"/>
      <c r="I36" s="7"/>
      <c r="J36" s="7"/>
      <c r="K36" s="24"/>
      <c r="L36" s="7"/>
      <c r="M36" s="7"/>
      <c r="N36" s="7"/>
      <c r="O36" s="12"/>
      <c r="P36" s="7"/>
      <c r="Q36" s="7"/>
    </row>
    <row r="37" spans="1:18" s="18" customFormat="1" x14ac:dyDescent="0.35">
      <c r="A37" s="20"/>
      <c r="B37" s="20"/>
      <c r="C37" s="7" t="s">
        <v>53</v>
      </c>
      <c r="D37" s="7"/>
      <c r="E37" s="52"/>
      <c r="F37" s="52"/>
      <c r="G37" s="7"/>
      <c r="H37" s="9"/>
      <c r="I37" s="7"/>
      <c r="J37" s="7"/>
      <c r="K37" s="24"/>
      <c r="L37" s="7"/>
      <c r="M37" s="7"/>
      <c r="N37" s="7"/>
      <c r="O37" s="12"/>
      <c r="P37" s="7"/>
      <c r="Q37" s="7"/>
    </row>
    <row r="38" spans="1:18" x14ac:dyDescent="0.35">
      <c r="A38" s="23"/>
      <c r="B38" s="19"/>
      <c r="C38" s="7"/>
      <c r="D38" s="7"/>
      <c r="E38" s="8"/>
      <c r="F38" s="8"/>
      <c r="G38" s="7"/>
      <c r="H38" s="9"/>
      <c r="I38" s="7"/>
      <c r="J38" s="7"/>
      <c r="K38" s="24"/>
      <c r="L38" s="7"/>
      <c r="M38" s="7"/>
      <c r="N38" s="7"/>
      <c r="O38" s="12"/>
      <c r="P38" s="7"/>
      <c r="Q38" s="7"/>
    </row>
    <row r="39" spans="1:18" s="18" customFormat="1" x14ac:dyDescent="0.35">
      <c r="A39" s="27"/>
      <c r="B39" s="28"/>
      <c r="C39" s="22" t="s">
        <v>53</v>
      </c>
      <c r="D39" s="22"/>
      <c r="E39" s="21"/>
      <c r="F39" s="21"/>
      <c r="G39" s="22"/>
      <c r="H39" s="25"/>
      <c r="I39" s="22"/>
      <c r="J39" s="7"/>
      <c r="K39" s="24"/>
      <c r="L39" s="22"/>
      <c r="M39" s="22"/>
      <c r="N39" s="22"/>
      <c r="O39" s="26"/>
      <c r="P39" s="7"/>
      <c r="Q39" s="7"/>
    </row>
    <row r="40" spans="1:18" s="14" customFormat="1" x14ac:dyDescent="0.35">
      <c r="A40" s="27"/>
      <c r="B40" s="28"/>
      <c r="C40" s="22" t="s">
        <v>24</v>
      </c>
      <c r="D40" s="22"/>
      <c r="E40" s="21"/>
      <c r="F40" s="21"/>
      <c r="G40" s="22"/>
      <c r="H40" s="25"/>
      <c r="I40" s="22"/>
      <c r="J40" s="22"/>
      <c r="K40" s="29"/>
      <c r="L40" s="22"/>
      <c r="M40" s="22"/>
      <c r="N40" s="22"/>
      <c r="O40" s="26"/>
      <c r="P40" s="7"/>
      <c r="Q40" s="7"/>
    </row>
    <row r="41" spans="1:18" s="16" customFormat="1" x14ac:dyDescent="0.35">
      <c r="A41" s="27"/>
      <c r="B41" s="28"/>
      <c r="C41" s="22" t="s">
        <v>17</v>
      </c>
      <c r="D41" s="22"/>
      <c r="E41" s="21"/>
      <c r="F41" s="21"/>
      <c r="G41" s="22"/>
      <c r="H41" s="25"/>
      <c r="I41" s="22"/>
      <c r="J41" s="22"/>
      <c r="K41" s="29"/>
      <c r="L41" s="22"/>
      <c r="M41" s="22"/>
      <c r="N41" s="22"/>
      <c r="O41" s="26"/>
      <c r="P41" s="22"/>
      <c r="Q41" s="22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41"/>
  <sheetViews>
    <sheetView workbookViewId="0">
      <selection activeCell="A32" sqref="A32:B32"/>
    </sheetView>
  </sheetViews>
  <sheetFormatPr baseColWidth="10" defaultColWidth="8.7265625" defaultRowHeight="14.5" x14ac:dyDescent="0.35"/>
  <cols>
    <col min="1" max="1" width="19" customWidth="1"/>
    <col min="2" max="2" width="12.90625" customWidth="1"/>
    <col min="3" max="4" width="10.08984375" style="30" customWidth="1"/>
    <col min="5" max="6" width="10.08984375" style="31" customWidth="1"/>
    <col min="7" max="7" width="8.7265625" customWidth="1"/>
    <col min="8" max="8" width="8.7265625" style="31" customWidth="1"/>
    <col min="9" max="9" width="8.7265625" customWidth="1"/>
    <col min="10" max="10" width="9.1796875" customWidth="1"/>
    <col min="11" max="11" width="9.1796875" style="32" customWidth="1"/>
    <col min="12" max="12" width="10.6328125" customWidth="1"/>
    <col min="13" max="13" width="8.90625" customWidth="1"/>
    <col min="14" max="14" width="8.81640625" customWidth="1"/>
    <col min="15" max="15" width="8.90625" customWidth="1"/>
    <col min="16" max="16" width="8.7265625" customWidth="1"/>
  </cols>
  <sheetData>
    <row r="1" spans="1:18" x14ac:dyDescent="0.35">
      <c r="A1" s="1" t="s">
        <v>0</v>
      </c>
      <c r="B1" s="2" t="s">
        <v>1</v>
      </c>
      <c r="C1" s="2" t="s">
        <v>2</v>
      </c>
      <c r="D1" s="179" t="s">
        <v>951</v>
      </c>
      <c r="E1" s="3" t="s">
        <v>3</v>
      </c>
      <c r="F1" s="3" t="s">
        <v>950</v>
      </c>
      <c r="G1" s="2" t="s">
        <v>4</v>
      </c>
      <c r="H1" s="3" t="s">
        <v>5</v>
      </c>
      <c r="I1" s="2" t="s">
        <v>6</v>
      </c>
      <c r="J1" s="2" t="s">
        <v>7</v>
      </c>
      <c r="K1" s="4" t="s">
        <v>8</v>
      </c>
      <c r="L1" s="2" t="s">
        <v>9</v>
      </c>
      <c r="M1" s="2" t="s">
        <v>10</v>
      </c>
      <c r="N1" s="2" t="s">
        <v>11</v>
      </c>
      <c r="O1" s="5" t="s">
        <v>12</v>
      </c>
      <c r="P1" s="2" t="s">
        <v>13</v>
      </c>
      <c r="Q1" s="2" t="s">
        <v>14</v>
      </c>
      <c r="R1" s="51"/>
    </row>
    <row r="2" spans="1:18" s="50" customFormat="1" ht="15" x14ac:dyDescent="0.4">
      <c r="A2" s="156" t="s">
        <v>543</v>
      </c>
      <c r="B2" s="156" t="s">
        <v>544</v>
      </c>
      <c r="C2" s="127" t="s">
        <v>17</v>
      </c>
      <c r="D2" s="311">
        <v>0.8</v>
      </c>
      <c r="E2" s="128">
        <v>1</v>
      </c>
      <c r="F2" s="128">
        <f>Tabelle156[[#This Row],[Kicker]]-Tabelle156[[#This Row],[NEU]]</f>
        <v>-0.19999999999999996</v>
      </c>
      <c r="G2" s="127">
        <v>2.4</v>
      </c>
      <c r="H2" s="129">
        <v>0.15</v>
      </c>
      <c r="I2" s="127">
        <v>24</v>
      </c>
      <c r="J2" s="130">
        <f>FCA!$L2+FCA!$N2</f>
        <v>86</v>
      </c>
      <c r="K2" s="131">
        <f>(FCA!$M2+FCA!$O2)/2</f>
        <v>1.5649999999999999</v>
      </c>
      <c r="L2" s="127">
        <v>86</v>
      </c>
      <c r="M2" s="127">
        <v>3.13</v>
      </c>
      <c r="N2" s="127"/>
      <c r="O2" s="132"/>
      <c r="P2" s="133">
        <v>0</v>
      </c>
      <c r="Q2" s="133">
        <v>0</v>
      </c>
      <c r="R2" s="51"/>
    </row>
    <row r="3" spans="1:18" s="16" customFormat="1" ht="15" x14ac:dyDescent="0.4">
      <c r="A3" s="156" t="s">
        <v>545</v>
      </c>
      <c r="B3" s="156" t="s">
        <v>129</v>
      </c>
      <c r="C3" s="127" t="s">
        <v>17</v>
      </c>
      <c r="D3" s="216">
        <v>0.5</v>
      </c>
      <c r="E3" s="128">
        <v>0.5</v>
      </c>
      <c r="F3" s="128">
        <f>Tabelle156[[#This Row],[Kicker]]-Tabelle156[[#This Row],[NEU]]</f>
        <v>0</v>
      </c>
      <c r="G3" s="127">
        <v>0.5</v>
      </c>
      <c r="H3" s="129">
        <v>2.5</v>
      </c>
      <c r="I3" s="127">
        <v>25</v>
      </c>
      <c r="J3" s="130">
        <f>FCA!$L3+FCA!$N3</f>
        <v>0</v>
      </c>
      <c r="K3" s="131">
        <f>(FCA!$M3+FCA!$O3)/2</f>
        <v>0</v>
      </c>
      <c r="L3" s="127">
        <v>0</v>
      </c>
      <c r="M3" s="127">
        <v>0</v>
      </c>
      <c r="N3" s="127">
        <v>0</v>
      </c>
      <c r="O3" s="132">
        <v>0</v>
      </c>
      <c r="P3" s="127">
        <v>14</v>
      </c>
      <c r="Q3" s="127">
        <v>3.67</v>
      </c>
      <c r="R3" s="51"/>
    </row>
    <row r="4" spans="1:18" s="14" customFormat="1" ht="15" x14ac:dyDescent="0.4">
      <c r="A4" s="274" t="s">
        <v>546</v>
      </c>
      <c r="B4" s="274" t="s">
        <v>406</v>
      </c>
      <c r="C4" s="127" t="s">
        <v>17</v>
      </c>
      <c r="D4" s="216">
        <v>3.2</v>
      </c>
      <c r="E4" s="128">
        <v>3.4</v>
      </c>
      <c r="F4" s="128">
        <f>Tabelle156[[#This Row],[Kicker]]-Tabelle156[[#This Row],[NEU]]</f>
        <v>-0.19999999999999973</v>
      </c>
      <c r="G4" s="127">
        <v>1.2</v>
      </c>
      <c r="H4" s="129">
        <v>9</v>
      </c>
      <c r="I4" s="127">
        <v>27</v>
      </c>
      <c r="J4" s="130">
        <f>FCA!$L4+FCA!$N4</f>
        <v>153</v>
      </c>
      <c r="K4" s="131">
        <f>(FCA!$M4+FCA!$O4)/2</f>
        <v>2.76</v>
      </c>
      <c r="L4" s="127">
        <v>0</v>
      </c>
      <c r="M4" s="127">
        <v>2.76</v>
      </c>
      <c r="N4" s="127">
        <v>153</v>
      </c>
      <c r="O4" s="132">
        <v>2.76</v>
      </c>
      <c r="P4" s="127">
        <v>161</v>
      </c>
      <c r="Q4" s="127">
        <v>3.32</v>
      </c>
      <c r="R4" s="13"/>
    </row>
    <row r="5" spans="1:18" s="16" customFormat="1" ht="15" x14ac:dyDescent="0.4">
      <c r="A5" s="274" t="s">
        <v>547</v>
      </c>
      <c r="B5" s="274" t="s">
        <v>548</v>
      </c>
      <c r="C5" s="127" t="s">
        <v>24</v>
      </c>
      <c r="D5" s="216">
        <v>1.4</v>
      </c>
      <c r="E5" s="128">
        <v>1.4</v>
      </c>
      <c r="F5" s="128">
        <f>Tabelle156[[#This Row],[Kicker]]-Tabelle156[[#This Row],[NEU]]</f>
        <v>0</v>
      </c>
      <c r="G5" s="127">
        <v>1.2</v>
      </c>
      <c r="H5" s="129">
        <v>6</v>
      </c>
      <c r="I5" s="127">
        <v>18</v>
      </c>
      <c r="J5" s="130">
        <f>FCA!$L5+FCA!$N5</f>
        <v>28</v>
      </c>
      <c r="K5" s="131">
        <f>(FCA!$M5+FCA!$O5)/2</f>
        <v>3</v>
      </c>
      <c r="L5" s="127">
        <v>0</v>
      </c>
      <c r="M5" s="127">
        <v>3</v>
      </c>
      <c r="N5" s="127">
        <v>28</v>
      </c>
      <c r="O5" s="132">
        <v>3</v>
      </c>
      <c r="P5" s="127">
        <v>61</v>
      </c>
      <c r="Q5" s="127"/>
      <c r="R5" s="15"/>
    </row>
    <row r="6" spans="1:18" s="16" customFormat="1" ht="15" x14ac:dyDescent="0.4">
      <c r="A6" s="156" t="s">
        <v>549</v>
      </c>
      <c r="B6" s="156" t="s">
        <v>354</v>
      </c>
      <c r="C6" s="127" t="s">
        <v>24</v>
      </c>
      <c r="D6" s="216">
        <v>0.5</v>
      </c>
      <c r="E6" s="128">
        <v>0.5</v>
      </c>
      <c r="F6" s="128">
        <f>Tabelle156[[#This Row],[Kicker]]-Tabelle156[[#This Row],[NEU]]</f>
        <v>0</v>
      </c>
      <c r="G6" s="127">
        <v>0</v>
      </c>
      <c r="H6" s="129">
        <v>0.4</v>
      </c>
      <c r="I6" s="127">
        <v>17</v>
      </c>
      <c r="J6" s="130">
        <f>FCA!$L6+FCA!$N6</f>
        <v>0</v>
      </c>
      <c r="K6" s="131">
        <f>(FCA!$M6+FCA!$O6)/2</f>
        <v>0</v>
      </c>
      <c r="L6" s="127">
        <v>0</v>
      </c>
      <c r="M6" s="127">
        <v>0</v>
      </c>
      <c r="N6" s="127">
        <v>0</v>
      </c>
      <c r="O6" s="132">
        <v>0</v>
      </c>
      <c r="P6" s="127">
        <v>0</v>
      </c>
      <c r="Q6" s="127">
        <v>0</v>
      </c>
      <c r="R6" s="51"/>
    </row>
    <row r="7" spans="1:18" s="14" customFormat="1" ht="15" x14ac:dyDescent="0.4">
      <c r="A7" s="156" t="s">
        <v>550</v>
      </c>
      <c r="B7" s="156" t="s">
        <v>147</v>
      </c>
      <c r="C7" s="127" t="s">
        <v>24</v>
      </c>
      <c r="D7" s="216">
        <v>0.5</v>
      </c>
      <c r="E7" s="128">
        <v>0.5</v>
      </c>
      <c r="F7" s="128">
        <f>Tabelle156[[#This Row],[Kicker]]-Tabelle156[[#This Row],[NEU]]</f>
        <v>0</v>
      </c>
      <c r="G7" s="127">
        <v>0</v>
      </c>
      <c r="H7" s="129">
        <v>0.15</v>
      </c>
      <c r="I7" s="127">
        <v>18</v>
      </c>
      <c r="J7" s="130">
        <f>FCA!$L7+FCA!$N7</f>
        <v>0</v>
      </c>
      <c r="K7" s="131">
        <f>(FCA!$M7+FCA!$O7)/2</f>
        <v>0</v>
      </c>
      <c r="L7" s="127">
        <v>0</v>
      </c>
      <c r="M7" s="127">
        <v>0</v>
      </c>
      <c r="N7" s="127">
        <v>0</v>
      </c>
      <c r="O7" s="132">
        <v>0</v>
      </c>
      <c r="P7" s="127">
        <v>0</v>
      </c>
      <c r="Q7" s="127">
        <v>0</v>
      </c>
      <c r="R7" s="51"/>
    </row>
    <row r="8" spans="1:18" s="14" customFormat="1" ht="15" x14ac:dyDescent="0.4">
      <c r="A8" s="156" t="s">
        <v>551</v>
      </c>
      <c r="B8" s="156" t="s">
        <v>552</v>
      </c>
      <c r="C8" s="127" t="s">
        <v>24</v>
      </c>
      <c r="D8" s="216">
        <v>1.3</v>
      </c>
      <c r="E8" s="128">
        <v>1.6</v>
      </c>
      <c r="F8" s="128">
        <f>Tabelle156[[#This Row],[Kicker]]-Tabelle156[[#This Row],[NEU]]</f>
        <v>-0.30000000000000004</v>
      </c>
      <c r="G8" s="127">
        <v>1.2</v>
      </c>
      <c r="H8" s="129">
        <v>2</v>
      </c>
      <c r="I8" s="127">
        <v>25</v>
      </c>
      <c r="J8" s="130">
        <f>FCA!$L8+FCA!$N8</f>
        <v>32</v>
      </c>
      <c r="K8" s="131">
        <f>(FCA!$M8+FCA!$O8)/2</f>
        <v>3.91</v>
      </c>
      <c r="L8" s="127">
        <v>12</v>
      </c>
      <c r="M8" s="127">
        <v>4.08</v>
      </c>
      <c r="N8" s="127">
        <v>20</v>
      </c>
      <c r="O8" s="132">
        <v>3.74</v>
      </c>
      <c r="P8" s="127">
        <v>124</v>
      </c>
      <c r="Q8" s="127">
        <v>0</v>
      </c>
      <c r="R8" s="13"/>
    </row>
    <row r="9" spans="1:18" s="30" customFormat="1" ht="15" x14ac:dyDescent="0.4">
      <c r="A9" s="156" t="s">
        <v>553</v>
      </c>
      <c r="B9" s="156" t="s">
        <v>294</v>
      </c>
      <c r="C9" s="127" t="s">
        <v>24</v>
      </c>
      <c r="D9" s="216"/>
      <c r="E9" s="128"/>
      <c r="F9" s="128">
        <f>Tabelle156[[#This Row],[Kicker]]-Tabelle156[[#This Row],[NEU]]</f>
        <v>0</v>
      </c>
      <c r="G9" s="127">
        <v>0</v>
      </c>
      <c r="H9" s="129">
        <v>0.85</v>
      </c>
      <c r="I9" s="127">
        <v>24</v>
      </c>
      <c r="J9" s="130">
        <f>FCA!$L9+FCA!$N9</f>
        <v>0</v>
      </c>
      <c r="K9" s="131">
        <f>(FCA!$M9+FCA!$O9)/2</f>
        <v>0</v>
      </c>
      <c r="L9" s="127">
        <v>0</v>
      </c>
      <c r="M9" s="127">
        <v>0</v>
      </c>
      <c r="N9" s="127">
        <v>0</v>
      </c>
      <c r="O9" s="132">
        <v>0</v>
      </c>
      <c r="P9" s="127">
        <v>0</v>
      </c>
      <c r="Q9" s="127">
        <v>0</v>
      </c>
      <c r="R9" s="51"/>
    </row>
    <row r="10" spans="1:18" s="14" customFormat="1" ht="15" x14ac:dyDescent="0.4">
      <c r="A10" s="274" t="s">
        <v>554</v>
      </c>
      <c r="B10" s="274" t="s">
        <v>555</v>
      </c>
      <c r="C10" s="127" t="s">
        <v>24</v>
      </c>
      <c r="D10" s="216">
        <v>2.5</v>
      </c>
      <c r="E10" s="128">
        <v>2.8</v>
      </c>
      <c r="F10" s="128">
        <f>Tabelle156[[#This Row],[Kicker]]-Tabelle156[[#This Row],[NEU]]</f>
        <v>-0.29999999999999982</v>
      </c>
      <c r="G10" s="127">
        <v>1.7</v>
      </c>
      <c r="H10" s="129">
        <v>22</v>
      </c>
      <c r="I10" s="127">
        <v>23</v>
      </c>
      <c r="J10" s="130">
        <f>FCA!$L10+FCA!$N10</f>
        <v>150</v>
      </c>
      <c r="K10" s="131">
        <v>3.29</v>
      </c>
      <c r="L10" s="127">
        <v>26</v>
      </c>
      <c r="M10" s="127">
        <v>3.85</v>
      </c>
      <c r="N10" s="127">
        <v>124</v>
      </c>
      <c r="O10" s="132">
        <v>3.02</v>
      </c>
      <c r="P10" s="127">
        <v>79</v>
      </c>
      <c r="Q10" s="127">
        <v>0</v>
      </c>
      <c r="R10" s="13"/>
    </row>
    <row r="11" spans="1:18" s="16" customFormat="1" ht="15" x14ac:dyDescent="0.4">
      <c r="A11" s="156" t="s">
        <v>134</v>
      </c>
      <c r="B11" s="156" t="s">
        <v>556</v>
      </c>
      <c r="C11" s="127" t="s">
        <v>24</v>
      </c>
      <c r="D11" s="216">
        <v>2</v>
      </c>
      <c r="E11" s="128">
        <v>1.8</v>
      </c>
      <c r="F11" s="128">
        <f>Tabelle156[[#This Row],[Kicker]]-Tabelle156[[#This Row],[NEU]]</f>
        <v>0.19999999999999996</v>
      </c>
      <c r="G11" s="127">
        <v>2.8</v>
      </c>
      <c r="H11" s="129">
        <v>6</v>
      </c>
      <c r="I11" s="127">
        <v>28</v>
      </c>
      <c r="J11" s="130">
        <f>FCA!$L11+FCA!$N11</f>
        <v>80</v>
      </c>
      <c r="K11" s="131">
        <v>3.5</v>
      </c>
      <c r="L11" s="127">
        <v>63</v>
      </c>
      <c r="M11" s="127">
        <v>3.46</v>
      </c>
      <c r="N11" s="127">
        <v>17</v>
      </c>
      <c r="O11" s="132">
        <v>3.76</v>
      </c>
      <c r="P11" s="127">
        <v>161</v>
      </c>
      <c r="Q11" s="127">
        <v>3.21</v>
      </c>
      <c r="R11" s="15"/>
    </row>
    <row r="12" spans="1:18" s="30" customFormat="1" ht="15" x14ac:dyDescent="0.4">
      <c r="A12" s="156" t="s">
        <v>557</v>
      </c>
      <c r="B12" s="156" t="s">
        <v>558</v>
      </c>
      <c r="C12" s="127" t="s">
        <v>24</v>
      </c>
      <c r="D12" s="216">
        <v>1</v>
      </c>
      <c r="E12" s="128">
        <v>1</v>
      </c>
      <c r="F12" s="128">
        <f>Tabelle156[[#This Row],[Kicker]]-Tabelle156[[#This Row],[NEU]]</f>
        <v>0</v>
      </c>
      <c r="G12" s="127">
        <v>1.4</v>
      </c>
      <c r="H12" s="129">
        <v>2</v>
      </c>
      <c r="I12" s="127">
        <v>28</v>
      </c>
      <c r="J12" s="130">
        <f>FCA!$L12+FCA!$N12</f>
        <v>0</v>
      </c>
      <c r="K12" s="131">
        <v>4.63</v>
      </c>
      <c r="L12" s="127">
        <v>-4</v>
      </c>
      <c r="M12" s="127">
        <v>4.63</v>
      </c>
      <c r="N12" s="127">
        <v>4</v>
      </c>
      <c r="O12" s="132">
        <v>0</v>
      </c>
      <c r="P12" s="127">
        <v>46</v>
      </c>
      <c r="Q12" s="127">
        <v>4</v>
      </c>
      <c r="R12" s="51"/>
    </row>
    <row r="13" spans="1:18" s="14" customFormat="1" ht="15" x14ac:dyDescent="0.4">
      <c r="A13" s="156" t="s">
        <v>559</v>
      </c>
      <c r="B13" s="156" t="s">
        <v>160</v>
      </c>
      <c r="C13" s="127" t="s">
        <v>24</v>
      </c>
      <c r="D13" s="216">
        <v>1</v>
      </c>
      <c r="E13" s="128">
        <v>1</v>
      </c>
      <c r="F13" s="128">
        <f>Tabelle156[[#This Row],[Kicker]]-Tabelle156[[#This Row],[NEU]]</f>
        <v>0</v>
      </c>
      <c r="G13" s="127">
        <v>1.2</v>
      </c>
      <c r="H13" s="129">
        <v>2</v>
      </c>
      <c r="I13" s="127">
        <v>25</v>
      </c>
      <c r="J13" s="130">
        <f>FCA!$L13+FCA!$N13</f>
        <v>14</v>
      </c>
      <c r="K13" s="131">
        <v>4.21</v>
      </c>
      <c r="L13" s="127">
        <v>14</v>
      </c>
      <c r="M13" s="127">
        <v>4.21</v>
      </c>
      <c r="N13" s="127">
        <v>0</v>
      </c>
      <c r="O13" s="132">
        <v>0</v>
      </c>
      <c r="P13" s="127">
        <v>29</v>
      </c>
      <c r="Q13" s="127">
        <v>4.1100000000000003</v>
      </c>
      <c r="R13" s="51"/>
    </row>
    <row r="14" spans="1:18" s="14" customFormat="1" ht="15" x14ac:dyDescent="0.4">
      <c r="A14" s="156" t="s">
        <v>560</v>
      </c>
      <c r="B14" s="156" t="s">
        <v>561</v>
      </c>
      <c r="C14" s="127" t="s">
        <v>24</v>
      </c>
      <c r="D14" s="216">
        <v>2.1</v>
      </c>
      <c r="E14" s="128">
        <v>2</v>
      </c>
      <c r="F14" s="128">
        <f>Tabelle156[[#This Row],[Kicker]]-Tabelle156[[#This Row],[NEU]]</f>
        <v>0.10000000000000009</v>
      </c>
      <c r="G14" s="127">
        <v>1.7</v>
      </c>
      <c r="H14" s="129">
        <v>3</v>
      </c>
      <c r="I14" s="127">
        <v>29</v>
      </c>
      <c r="J14" s="130">
        <f>FCA!$L14+FCA!$N14</f>
        <v>128</v>
      </c>
      <c r="K14" s="131">
        <v>3.6</v>
      </c>
      <c r="L14" s="127">
        <v>39</v>
      </c>
      <c r="M14" s="127">
        <v>3.85</v>
      </c>
      <c r="N14" s="127">
        <v>89</v>
      </c>
      <c r="O14" s="132">
        <v>3.42</v>
      </c>
      <c r="P14" s="127">
        <v>132</v>
      </c>
      <c r="Q14" s="127">
        <v>0</v>
      </c>
      <c r="R14" s="13"/>
    </row>
    <row r="15" spans="1:18" s="14" customFormat="1" ht="15" x14ac:dyDescent="0.4">
      <c r="A15" s="156" t="s">
        <v>562</v>
      </c>
      <c r="B15" s="156" t="s">
        <v>563</v>
      </c>
      <c r="C15" s="127" t="s">
        <v>24</v>
      </c>
      <c r="D15" s="216">
        <v>2</v>
      </c>
      <c r="E15" s="128">
        <v>2.2000000000000002</v>
      </c>
      <c r="F15" s="128">
        <f>Tabelle156[[#This Row],[Kicker]]-Tabelle156[[#This Row],[NEU]]</f>
        <v>-0.20000000000000018</v>
      </c>
      <c r="G15" s="127">
        <v>1.8</v>
      </c>
      <c r="H15" s="129">
        <v>7</v>
      </c>
      <c r="I15" s="127">
        <v>27</v>
      </c>
      <c r="J15" s="130">
        <f>FCA!$L15+FCA!$N15</f>
        <v>86</v>
      </c>
      <c r="K15" s="131">
        <v>3.52</v>
      </c>
      <c r="L15" s="127">
        <v>6</v>
      </c>
      <c r="M15" s="127">
        <v>4.25</v>
      </c>
      <c r="N15" s="127">
        <v>80</v>
      </c>
      <c r="O15" s="132">
        <v>3.28</v>
      </c>
      <c r="P15" s="127">
        <v>76</v>
      </c>
      <c r="Q15" s="127">
        <v>3.57</v>
      </c>
      <c r="R15" s="13"/>
    </row>
    <row r="16" spans="1:18" s="16" customFormat="1" ht="15" x14ac:dyDescent="0.4">
      <c r="A16" s="156" t="s">
        <v>564</v>
      </c>
      <c r="B16" s="156" t="s">
        <v>501</v>
      </c>
      <c r="C16" s="127" t="s">
        <v>24</v>
      </c>
      <c r="D16" s="216">
        <v>1.7</v>
      </c>
      <c r="E16" s="128">
        <v>1.4</v>
      </c>
      <c r="F16" s="128">
        <f>Tabelle156[[#This Row],[Kicker]]-Tabelle156[[#This Row],[NEU]]</f>
        <v>0.30000000000000004</v>
      </c>
      <c r="G16" s="127">
        <v>1.8</v>
      </c>
      <c r="H16" s="129">
        <v>3</v>
      </c>
      <c r="I16" s="127">
        <v>30</v>
      </c>
      <c r="J16" s="130">
        <f>FCA!$L16+FCA!$N16</f>
        <v>79</v>
      </c>
      <c r="K16" s="131">
        <v>3.97</v>
      </c>
      <c r="L16" s="127">
        <v>29</v>
      </c>
      <c r="M16" s="127">
        <v>4.1399999999999997</v>
      </c>
      <c r="N16" s="127">
        <v>50</v>
      </c>
      <c r="O16" s="132">
        <v>3.82</v>
      </c>
      <c r="P16" s="127">
        <v>41</v>
      </c>
      <c r="Q16" s="127">
        <v>3.97</v>
      </c>
      <c r="R16" s="15"/>
    </row>
    <row r="17" spans="1:18" s="14" customFormat="1" ht="15" x14ac:dyDescent="0.4">
      <c r="A17" s="156" t="s">
        <v>565</v>
      </c>
      <c r="B17" s="156" t="s">
        <v>566</v>
      </c>
      <c r="C17" s="127" t="s">
        <v>24</v>
      </c>
      <c r="D17" s="216">
        <v>2.6</v>
      </c>
      <c r="E17" s="128">
        <v>3</v>
      </c>
      <c r="F17" s="128">
        <f>Tabelle156[[#This Row],[Kicker]]-Tabelle156[[#This Row],[NEU]]</f>
        <v>-0.39999999999999991</v>
      </c>
      <c r="G17" s="127">
        <v>2.2000000000000002</v>
      </c>
      <c r="H17" s="129">
        <v>1.5</v>
      </c>
      <c r="I17" s="127">
        <v>34</v>
      </c>
      <c r="J17" s="130">
        <f>FCA!$L17+FCA!$N17</f>
        <v>165</v>
      </c>
      <c r="K17" s="131">
        <v>3.29</v>
      </c>
      <c r="L17" s="127">
        <v>40</v>
      </c>
      <c r="M17" s="127">
        <v>3.82</v>
      </c>
      <c r="N17" s="127">
        <v>125</v>
      </c>
      <c r="O17" s="132">
        <v>3.07</v>
      </c>
      <c r="P17" s="127">
        <v>133</v>
      </c>
      <c r="Q17" s="127">
        <v>3.45</v>
      </c>
      <c r="R17" s="13"/>
    </row>
    <row r="18" spans="1:18" s="14" customFormat="1" ht="15" x14ac:dyDescent="0.4">
      <c r="A18" s="274" t="s">
        <v>567</v>
      </c>
      <c r="B18" s="274" t="s">
        <v>568</v>
      </c>
      <c r="C18" s="127" t="s">
        <v>38</v>
      </c>
      <c r="D18" s="216">
        <v>1.4</v>
      </c>
      <c r="E18" s="128">
        <v>2</v>
      </c>
      <c r="F18" s="128">
        <f>Tabelle156[[#This Row],[Kicker]]-Tabelle156[[#This Row],[NEU]]</f>
        <v>-0.60000000000000009</v>
      </c>
      <c r="G18" s="127">
        <v>1.2</v>
      </c>
      <c r="H18" s="129">
        <v>5</v>
      </c>
      <c r="I18" s="127">
        <v>20</v>
      </c>
      <c r="J18" s="130">
        <f>FCA!$L18+FCA!$N18</f>
        <v>48</v>
      </c>
      <c r="K18" s="131">
        <v>3.77</v>
      </c>
      <c r="L18" s="127">
        <v>2</v>
      </c>
      <c r="M18" s="127">
        <v>4.5</v>
      </c>
      <c r="N18" s="127">
        <v>46</v>
      </c>
      <c r="O18" s="132">
        <v>3.77</v>
      </c>
      <c r="P18" s="127">
        <v>16</v>
      </c>
      <c r="Q18" s="127">
        <v>3</v>
      </c>
      <c r="R18" s="13"/>
    </row>
    <row r="19" spans="1:18" s="30" customFormat="1" ht="15" x14ac:dyDescent="0.4">
      <c r="A19" s="156" t="s">
        <v>569</v>
      </c>
      <c r="B19" s="156" t="s">
        <v>570</v>
      </c>
      <c r="C19" s="127" t="s">
        <v>38</v>
      </c>
      <c r="D19" s="216">
        <v>0.5</v>
      </c>
      <c r="E19" s="128">
        <v>0.5</v>
      </c>
      <c r="F19" s="128">
        <f>Tabelle156[[#This Row],[Kicker]]-Tabelle156[[#This Row],[NEU]]</f>
        <v>0</v>
      </c>
      <c r="G19" s="127">
        <v>0.5</v>
      </c>
      <c r="H19" s="129">
        <v>0.17</v>
      </c>
      <c r="I19" s="127">
        <v>21</v>
      </c>
      <c r="J19" s="130">
        <f>FCA!$L19+FCA!$N19</f>
        <v>0</v>
      </c>
      <c r="K19" s="131">
        <v>0</v>
      </c>
      <c r="L19" s="127">
        <v>0</v>
      </c>
      <c r="M19" s="127">
        <v>0</v>
      </c>
      <c r="N19" s="127">
        <v>0</v>
      </c>
      <c r="O19" s="132">
        <v>0</v>
      </c>
      <c r="P19" s="127">
        <v>30</v>
      </c>
      <c r="Q19" s="127">
        <v>0</v>
      </c>
      <c r="R19" s="51"/>
    </row>
    <row r="20" spans="1:18" s="18" customFormat="1" ht="15" x14ac:dyDescent="0.4">
      <c r="A20" s="156" t="s">
        <v>571</v>
      </c>
      <c r="B20" s="156" t="s">
        <v>283</v>
      </c>
      <c r="C20" s="127" t="s">
        <v>38</v>
      </c>
      <c r="D20" s="216">
        <v>1.2</v>
      </c>
      <c r="E20" s="128">
        <v>1</v>
      </c>
      <c r="F20" s="128">
        <f>Tabelle156[[#This Row],[Kicker]]-Tabelle156[[#This Row],[NEU]]</f>
        <v>0.19999999999999996</v>
      </c>
      <c r="G20" s="127">
        <v>1.2</v>
      </c>
      <c r="H20" s="129">
        <v>2.5</v>
      </c>
      <c r="I20" s="127">
        <v>23</v>
      </c>
      <c r="J20" s="130">
        <f>FCA!$L20+FCA!$N20</f>
        <v>8</v>
      </c>
      <c r="K20" s="131">
        <v>3.75</v>
      </c>
      <c r="L20" s="127">
        <v>8</v>
      </c>
      <c r="M20" s="127">
        <v>3.75</v>
      </c>
      <c r="N20" s="127">
        <v>0</v>
      </c>
      <c r="O20" s="132">
        <v>0</v>
      </c>
      <c r="P20" s="127">
        <v>26</v>
      </c>
      <c r="Q20" s="127">
        <v>4</v>
      </c>
      <c r="R20" s="51"/>
    </row>
    <row r="21" spans="1:18" s="14" customFormat="1" ht="15" x14ac:dyDescent="0.4">
      <c r="A21" s="156" t="s">
        <v>572</v>
      </c>
      <c r="B21" s="156" t="s">
        <v>573</v>
      </c>
      <c r="C21" s="127" t="s">
        <v>38</v>
      </c>
      <c r="D21" s="216">
        <v>1.5</v>
      </c>
      <c r="E21" s="128">
        <v>1.8</v>
      </c>
      <c r="F21" s="128">
        <f>Tabelle156[[#This Row],[Kicker]]-Tabelle156[[#This Row],[NEU]]</f>
        <v>-0.30000000000000004</v>
      </c>
      <c r="G21" s="127">
        <v>0</v>
      </c>
      <c r="H21" s="129">
        <v>5</v>
      </c>
      <c r="I21" s="127">
        <v>24</v>
      </c>
      <c r="J21" s="130">
        <f>FCA!$L21+FCA!$N21</f>
        <v>0</v>
      </c>
      <c r="K21" s="131">
        <v>0</v>
      </c>
      <c r="L21" s="127">
        <v>0</v>
      </c>
      <c r="M21" s="127">
        <v>0</v>
      </c>
      <c r="N21" s="127">
        <v>0</v>
      </c>
      <c r="O21" s="132">
        <v>0</v>
      </c>
      <c r="P21" s="127">
        <v>0</v>
      </c>
      <c r="Q21" s="127">
        <v>0</v>
      </c>
      <c r="R21" s="13"/>
    </row>
    <row r="22" spans="1:18" s="14" customFormat="1" ht="15" x14ac:dyDescent="0.4">
      <c r="A22" s="156" t="s">
        <v>574</v>
      </c>
      <c r="B22" s="156" t="s">
        <v>575</v>
      </c>
      <c r="C22" s="127" t="s">
        <v>38</v>
      </c>
      <c r="D22" s="216">
        <v>3</v>
      </c>
      <c r="E22" s="128">
        <v>2.8</v>
      </c>
      <c r="F22" s="128">
        <f>Tabelle156[[#This Row],[Kicker]]-Tabelle156[[#This Row],[NEU]]</f>
        <v>0.20000000000000018</v>
      </c>
      <c r="G22" s="127">
        <v>1.6</v>
      </c>
      <c r="H22" s="129">
        <v>12</v>
      </c>
      <c r="I22" s="127">
        <v>27</v>
      </c>
      <c r="J22" s="130">
        <f>FCA!$L22+FCA!$N22</f>
        <v>168</v>
      </c>
      <c r="K22" s="131">
        <v>3.43</v>
      </c>
      <c r="L22" s="127">
        <v>61</v>
      </c>
      <c r="M22" s="127">
        <v>3.28</v>
      </c>
      <c r="N22" s="127">
        <v>107</v>
      </c>
      <c r="O22" s="132">
        <v>3.48</v>
      </c>
      <c r="P22" s="127">
        <v>44</v>
      </c>
      <c r="Q22" s="127">
        <v>0</v>
      </c>
      <c r="R22" s="13"/>
    </row>
    <row r="23" spans="1:18" s="14" customFormat="1" ht="15" x14ac:dyDescent="0.4">
      <c r="A23" s="156" t="s">
        <v>576</v>
      </c>
      <c r="B23" s="156" t="s">
        <v>577</v>
      </c>
      <c r="C23" s="127" t="s">
        <v>38</v>
      </c>
      <c r="D23" s="216">
        <v>1.8</v>
      </c>
      <c r="E23" s="128">
        <v>1.8</v>
      </c>
      <c r="F23" s="128">
        <f>Tabelle156[[#This Row],[Kicker]]-Tabelle156[[#This Row],[NEU]]</f>
        <v>0</v>
      </c>
      <c r="G23" s="127">
        <v>1.8</v>
      </c>
      <c r="H23" s="129">
        <v>6.5</v>
      </c>
      <c r="I23" s="127">
        <v>28</v>
      </c>
      <c r="J23" s="130">
        <f>FCA!$L23+FCA!$N23</f>
        <v>94</v>
      </c>
      <c r="K23" s="131">
        <v>3.77</v>
      </c>
      <c r="L23" s="127">
        <v>39</v>
      </c>
      <c r="M23" s="127">
        <v>3.83</v>
      </c>
      <c r="N23" s="127">
        <v>55</v>
      </c>
      <c r="O23" s="132">
        <v>3.72</v>
      </c>
      <c r="P23" s="127">
        <v>72</v>
      </c>
      <c r="Q23" s="127">
        <v>3.56</v>
      </c>
      <c r="R23" s="13"/>
    </row>
    <row r="24" spans="1:18" s="30" customFormat="1" ht="15" x14ac:dyDescent="0.4">
      <c r="A24" s="156" t="s">
        <v>578</v>
      </c>
      <c r="B24" s="156" t="s">
        <v>579</v>
      </c>
      <c r="C24" s="127" t="s">
        <v>38</v>
      </c>
      <c r="D24" s="216">
        <v>1.4</v>
      </c>
      <c r="E24" s="128">
        <v>1.2</v>
      </c>
      <c r="F24" s="128">
        <f>Tabelle156[[#This Row],[Kicker]]-Tabelle156[[#This Row],[NEU]]</f>
        <v>0.19999999999999996</v>
      </c>
      <c r="G24" s="127">
        <v>1.6</v>
      </c>
      <c r="H24" s="129">
        <v>4</v>
      </c>
      <c r="I24" s="127">
        <v>26</v>
      </c>
      <c r="J24" s="130">
        <f>FCA!$L24+FCA!$N24</f>
        <v>42</v>
      </c>
      <c r="K24" s="131">
        <v>3.91</v>
      </c>
      <c r="L24" s="127">
        <v>24</v>
      </c>
      <c r="M24" s="127">
        <v>4</v>
      </c>
      <c r="N24" s="127">
        <v>18</v>
      </c>
      <c r="O24" s="132">
        <v>3.69</v>
      </c>
      <c r="P24" s="127">
        <v>66</v>
      </c>
      <c r="Q24" s="127">
        <v>3.68</v>
      </c>
      <c r="R24" s="51"/>
    </row>
    <row r="25" spans="1:18" s="16" customFormat="1" ht="15" x14ac:dyDescent="0.4">
      <c r="A25" s="156" t="s">
        <v>580</v>
      </c>
      <c r="B25" s="156" t="s">
        <v>581</v>
      </c>
      <c r="C25" s="127" t="s">
        <v>38</v>
      </c>
      <c r="D25" s="216">
        <v>1.6</v>
      </c>
      <c r="E25" s="128">
        <v>1.4</v>
      </c>
      <c r="F25" s="128">
        <f>Tabelle156[[#This Row],[Kicker]]-Tabelle156[[#This Row],[NEU]]</f>
        <v>0.20000000000000018</v>
      </c>
      <c r="G25" s="127">
        <v>1.6</v>
      </c>
      <c r="H25" s="129">
        <v>3.5</v>
      </c>
      <c r="I25" s="127">
        <v>27</v>
      </c>
      <c r="J25" s="130">
        <f>FCA!$L25+FCA!$N25</f>
        <v>72</v>
      </c>
      <c r="K25" s="131">
        <v>3.83</v>
      </c>
      <c r="L25" s="127">
        <v>38</v>
      </c>
      <c r="M25" s="127">
        <v>3.88</v>
      </c>
      <c r="N25" s="127">
        <v>34</v>
      </c>
      <c r="O25" s="132">
        <v>3.76</v>
      </c>
      <c r="P25" s="127">
        <v>80</v>
      </c>
      <c r="Q25" s="127">
        <v>3.76</v>
      </c>
      <c r="R25" s="15"/>
    </row>
    <row r="26" spans="1:18" s="16" customFormat="1" ht="15" x14ac:dyDescent="0.4">
      <c r="A26" s="156" t="s">
        <v>582</v>
      </c>
      <c r="B26" s="325" t="s">
        <v>222</v>
      </c>
      <c r="C26" s="127" t="s">
        <v>38</v>
      </c>
      <c r="D26" s="216">
        <v>1.8</v>
      </c>
      <c r="E26" s="128">
        <v>1.5</v>
      </c>
      <c r="F26" s="128">
        <f>Tabelle156[[#This Row],[Kicker]]-Tabelle156[[#This Row],[NEU]]</f>
        <v>0.30000000000000004</v>
      </c>
      <c r="G26" s="127">
        <v>0.6</v>
      </c>
      <c r="H26" s="129">
        <v>1.8</v>
      </c>
      <c r="I26" s="127">
        <v>27</v>
      </c>
      <c r="J26" s="130">
        <f>FCA!$L26+FCA!$N26</f>
        <v>194</v>
      </c>
      <c r="K26" s="131">
        <v>2.88</v>
      </c>
      <c r="L26" s="127">
        <v>74</v>
      </c>
      <c r="M26" s="127">
        <v>3</v>
      </c>
      <c r="N26" s="127">
        <v>120</v>
      </c>
      <c r="O26" s="132">
        <v>2.79</v>
      </c>
      <c r="P26" s="127">
        <v>130</v>
      </c>
      <c r="Q26" s="127">
        <v>3.41</v>
      </c>
      <c r="R26" s="15"/>
    </row>
    <row r="27" spans="1:18" s="30" customFormat="1" ht="15" x14ac:dyDescent="0.4">
      <c r="A27" s="156" t="s">
        <v>583</v>
      </c>
      <c r="B27" s="325" t="s">
        <v>584</v>
      </c>
      <c r="C27" s="127" t="s">
        <v>53</v>
      </c>
      <c r="D27" s="216">
        <v>1.2</v>
      </c>
      <c r="E27" s="128">
        <v>1</v>
      </c>
      <c r="F27" s="128">
        <f>Tabelle156[[#This Row],[Kicker]]-Tabelle156[[#This Row],[NEU]]</f>
        <v>0.19999999999999996</v>
      </c>
      <c r="G27" s="127">
        <v>0</v>
      </c>
      <c r="H27" s="129">
        <v>0.5</v>
      </c>
      <c r="I27" s="127">
        <v>20</v>
      </c>
      <c r="J27" s="130">
        <f>FCA!$L27+FCA!$N27</f>
        <v>0</v>
      </c>
      <c r="K27" s="131">
        <v>0</v>
      </c>
      <c r="L27" s="127">
        <v>0</v>
      </c>
      <c r="M27" s="127">
        <v>0</v>
      </c>
      <c r="N27" s="127">
        <v>0</v>
      </c>
      <c r="O27" s="132">
        <v>0</v>
      </c>
      <c r="P27" s="127">
        <v>0</v>
      </c>
      <c r="Q27" s="127">
        <v>0</v>
      </c>
      <c r="R27" s="51"/>
    </row>
    <row r="28" spans="1:18" s="16" customFormat="1" ht="15" x14ac:dyDescent="0.4">
      <c r="A28" s="156" t="s">
        <v>585</v>
      </c>
      <c r="B28" s="156" t="s">
        <v>61</v>
      </c>
      <c r="C28" s="127" t="s">
        <v>53</v>
      </c>
      <c r="D28" s="216">
        <v>1.7</v>
      </c>
      <c r="E28" s="128">
        <v>1.8</v>
      </c>
      <c r="F28" s="128">
        <f>Tabelle156[[#This Row],[Kicker]]-Tabelle156[[#This Row],[NEU]]</f>
        <v>-0.10000000000000009</v>
      </c>
      <c r="G28" s="127">
        <v>1.6</v>
      </c>
      <c r="H28" s="129">
        <v>4</v>
      </c>
      <c r="I28" s="127">
        <v>25</v>
      </c>
      <c r="J28" s="130">
        <f>FCA!$L28+FCA!$N28</f>
        <v>64</v>
      </c>
      <c r="K28" s="131">
        <v>3.67</v>
      </c>
      <c r="L28" s="127">
        <v>47</v>
      </c>
      <c r="M28" s="127">
        <v>2.7</v>
      </c>
      <c r="N28" s="127">
        <v>17</v>
      </c>
      <c r="O28" s="132">
        <v>4.09</v>
      </c>
      <c r="P28" s="127">
        <v>149</v>
      </c>
      <c r="Q28" s="127">
        <v>3.46</v>
      </c>
      <c r="R28" s="15"/>
    </row>
    <row r="29" spans="1:18" s="16" customFormat="1" ht="15" x14ac:dyDescent="0.4">
      <c r="A29" s="156" t="s">
        <v>586</v>
      </c>
      <c r="B29" s="156" t="s">
        <v>587</v>
      </c>
      <c r="C29" s="127" t="s">
        <v>53</v>
      </c>
      <c r="D29" s="216">
        <v>1</v>
      </c>
      <c r="E29" s="128">
        <v>1</v>
      </c>
      <c r="F29" s="128">
        <f>Tabelle156[[#This Row],[Kicker]]-Tabelle156[[#This Row],[NEU]]</f>
        <v>0</v>
      </c>
      <c r="G29" s="127">
        <v>1</v>
      </c>
      <c r="H29" s="129">
        <v>1.5</v>
      </c>
      <c r="I29" s="127">
        <v>21</v>
      </c>
      <c r="J29" s="130">
        <f>FCA!$L29+FCA!$N29</f>
        <v>13</v>
      </c>
      <c r="K29" s="131">
        <v>0</v>
      </c>
      <c r="L29" s="127">
        <v>0</v>
      </c>
      <c r="M29" s="127">
        <v>0</v>
      </c>
      <c r="N29" s="127">
        <v>13</v>
      </c>
      <c r="O29" s="132">
        <v>0</v>
      </c>
      <c r="P29" s="127">
        <v>0</v>
      </c>
      <c r="Q29" s="127">
        <v>0</v>
      </c>
      <c r="R29" s="15"/>
    </row>
    <row r="30" spans="1:18" s="14" customFormat="1" ht="15" x14ac:dyDescent="0.4">
      <c r="A30" s="156" t="s">
        <v>588</v>
      </c>
      <c r="B30" s="156" t="s">
        <v>392</v>
      </c>
      <c r="C30" s="127" t="s">
        <v>53</v>
      </c>
      <c r="D30" s="216">
        <v>1.6</v>
      </c>
      <c r="E30" s="128">
        <v>1.6</v>
      </c>
      <c r="F30" s="128">
        <f>Tabelle156[[#This Row],[Kicker]]-Tabelle156[[#This Row],[NEU]]</f>
        <v>0</v>
      </c>
      <c r="G30" s="127">
        <v>1.7</v>
      </c>
      <c r="H30" s="129">
        <v>4.5</v>
      </c>
      <c r="I30" s="127">
        <v>27</v>
      </c>
      <c r="J30" s="130">
        <f>FCA!$L30+FCA!$N30</f>
        <v>72</v>
      </c>
      <c r="K30" s="131">
        <v>4</v>
      </c>
      <c r="L30" s="127">
        <v>33</v>
      </c>
      <c r="M30" s="127">
        <v>3.94</v>
      </c>
      <c r="N30" s="127">
        <v>39</v>
      </c>
      <c r="O30" s="132">
        <v>4.04</v>
      </c>
      <c r="P30" s="127">
        <v>173</v>
      </c>
      <c r="Q30" s="127">
        <v>0</v>
      </c>
      <c r="R30" s="51"/>
    </row>
    <row r="31" spans="1:18" s="16" customFormat="1" ht="15" x14ac:dyDescent="0.4">
      <c r="A31" s="156" t="s">
        <v>589</v>
      </c>
      <c r="B31" s="156" t="s">
        <v>590</v>
      </c>
      <c r="C31" s="127" t="s">
        <v>53</v>
      </c>
      <c r="D31" s="182">
        <v>1.2</v>
      </c>
      <c r="E31" s="128">
        <v>1.4</v>
      </c>
      <c r="F31" s="128">
        <f>Tabelle156[[#This Row],[Kicker]]-Tabelle156[[#This Row],[NEU]]</f>
        <v>-0.19999999999999996</v>
      </c>
      <c r="G31" s="127">
        <v>1.6</v>
      </c>
      <c r="H31" s="129">
        <v>2</v>
      </c>
      <c r="I31" s="127">
        <v>30</v>
      </c>
      <c r="J31" s="130">
        <f>FCA!$L31+FCA!$N31</f>
        <v>29</v>
      </c>
      <c r="K31" s="131">
        <v>3.83</v>
      </c>
      <c r="L31" s="127">
        <v>12</v>
      </c>
      <c r="M31" s="127">
        <v>4.13</v>
      </c>
      <c r="N31" s="127">
        <v>17</v>
      </c>
      <c r="O31" s="132">
        <v>0</v>
      </c>
      <c r="P31" s="127">
        <v>120</v>
      </c>
      <c r="Q31" s="127">
        <v>0</v>
      </c>
      <c r="R31" s="51"/>
    </row>
    <row r="32" spans="1:18" s="14" customFormat="1" ht="15" x14ac:dyDescent="0.4">
      <c r="A32" s="274" t="s">
        <v>591</v>
      </c>
      <c r="B32" s="274" t="s">
        <v>592</v>
      </c>
      <c r="C32" s="127" t="s">
        <v>53</v>
      </c>
      <c r="D32" s="216">
        <v>2</v>
      </c>
      <c r="E32" s="128">
        <v>2</v>
      </c>
      <c r="F32" s="128">
        <f>Tabelle156[[#This Row],[Kicker]]-Tabelle156[[#This Row],[NEU]]</f>
        <v>0</v>
      </c>
      <c r="G32" s="127">
        <v>1.8</v>
      </c>
      <c r="H32" s="129">
        <v>5</v>
      </c>
      <c r="I32" s="127">
        <v>28</v>
      </c>
      <c r="J32" s="130">
        <f>FCA!$L32+FCA!$N32</f>
        <v>107</v>
      </c>
      <c r="K32" s="131">
        <v>3.75</v>
      </c>
      <c r="L32" s="127">
        <v>59</v>
      </c>
      <c r="M32" s="127">
        <v>3.75</v>
      </c>
      <c r="N32" s="127">
        <v>48</v>
      </c>
      <c r="O32" s="132">
        <v>3.75</v>
      </c>
      <c r="P32" s="127">
        <v>105</v>
      </c>
      <c r="Q32" s="127">
        <v>3.92</v>
      </c>
      <c r="R32" s="13"/>
    </row>
    <row r="33" spans="1:18" s="18" customFormat="1" ht="15" x14ac:dyDescent="0.4">
      <c r="A33" s="156"/>
      <c r="B33" s="156"/>
      <c r="C33" s="127" t="s">
        <v>53</v>
      </c>
      <c r="D33" s="182"/>
      <c r="E33" s="128"/>
      <c r="F33" s="128"/>
      <c r="G33" s="127"/>
      <c r="H33" s="129"/>
      <c r="I33" s="127"/>
      <c r="J33" s="127"/>
      <c r="K33" s="326"/>
      <c r="L33" s="127"/>
      <c r="M33" s="127"/>
      <c r="N33" s="127"/>
      <c r="O33" s="132"/>
      <c r="P33" s="127"/>
      <c r="Q33" s="127"/>
      <c r="R33" s="51"/>
    </row>
    <row r="34" spans="1:18" s="50" customFormat="1" ht="15" x14ac:dyDescent="0.4">
      <c r="A34" s="156"/>
      <c r="B34" s="156"/>
      <c r="C34" s="127" t="s">
        <v>53</v>
      </c>
      <c r="D34" s="219">
        <f>SUM(D2:D33)</f>
        <v>46.000000000000007</v>
      </c>
      <c r="E34" s="128">
        <f>SUM(E2:E33)</f>
        <v>46.899999999999991</v>
      </c>
      <c r="F34" s="128">
        <f>SUM(F2:F33)</f>
        <v>-0.89999999999999947</v>
      </c>
      <c r="G34" s="127"/>
      <c r="H34" s="129"/>
      <c r="I34" s="127"/>
      <c r="J34" s="127"/>
      <c r="K34" s="326"/>
      <c r="L34" s="127"/>
      <c r="M34" s="127"/>
      <c r="N34" s="127"/>
      <c r="O34" s="132"/>
      <c r="P34" s="127"/>
      <c r="Q34" s="127"/>
      <c r="R34" s="51"/>
    </row>
    <row r="35" spans="1:18" s="18" customFormat="1" x14ac:dyDescent="0.35">
      <c r="A35" s="20"/>
      <c r="B35" s="20"/>
      <c r="C35" s="7" t="s">
        <v>53</v>
      </c>
      <c r="D35" s="7"/>
      <c r="E35" s="52"/>
      <c r="F35" s="52"/>
      <c r="G35" s="7"/>
      <c r="H35" s="9"/>
      <c r="I35" s="7"/>
      <c r="J35" s="7"/>
      <c r="K35" s="24"/>
      <c r="L35" s="7"/>
      <c r="M35" s="7"/>
      <c r="N35" s="7"/>
      <c r="O35" s="12"/>
      <c r="P35" s="7"/>
      <c r="Q35" s="7"/>
    </row>
    <row r="36" spans="1:18" s="18" customFormat="1" x14ac:dyDescent="0.35">
      <c r="A36" s="20"/>
      <c r="B36" s="20"/>
      <c r="C36" s="7" t="s">
        <v>53</v>
      </c>
      <c r="D36" s="7"/>
      <c r="E36" s="52"/>
      <c r="F36" s="52"/>
      <c r="G36" s="7"/>
      <c r="H36" s="9"/>
      <c r="I36" s="7"/>
      <c r="J36" s="7"/>
      <c r="K36" s="24"/>
      <c r="L36" s="7"/>
      <c r="M36" s="7"/>
      <c r="N36" s="7"/>
      <c r="O36" s="12"/>
      <c r="P36" s="7"/>
      <c r="Q36" s="7"/>
    </row>
    <row r="37" spans="1:18" s="18" customFormat="1" x14ac:dyDescent="0.35">
      <c r="A37" s="20"/>
      <c r="B37" s="20"/>
      <c r="C37" s="7" t="s">
        <v>53</v>
      </c>
      <c r="D37" s="7"/>
      <c r="E37" s="52"/>
      <c r="F37" s="52"/>
      <c r="G37" s="7"/>
      <c r="H37" s="9"/>
      <c r="I37" s="7"/>
      <c r="J37" s="7"/>
      <c r="K37" s="24"/>
      <c r="L37" s="7"/>
      <c r="M37" s="7"/>
      <c r="N37" s="7"/>
      <c r="O37" s="12"/>
      <c r="P37" s="7"/>
      <c r="Q37" s="7"/>
    </row>
    <row r="38" spans="1:18" x14ac:dyDescent="0.35">
      <c r="A38" s="23"/>
      <c r="B38" s="19"/>
      <c r="C38" s="7"/>
      <c r="D38" s="7"/>
      <c r="E38" s="8"/>
      <c r="F38" s="8"/>
      <c r="G38" s="7"/>
      <c r="H38" s="9"/>
      <c r="I38" s="7"/>
      <c r="J38" s="7"/>
      <c r="K38" s="24"/>
      <c r="L38" s="7"/>
      <c r="M38" s="7"/>
      <c r="N38" s="7"/>
      <c r="O38" s="12"/>
      <c r="P38" s="7"/>
      <c r="Q38" s="7"/>
    </row>
    <row r="39" spans="1:18" s="18" customFormat="1" x14ac:dyDescent="0.35">
      <c r="A39" s="27"/>
      <c r="B39" s="28"/>
      <c r="C39" s="22" t="s">
        <v>53</v>
      </c>
      <c r="D39" s="22"/>
      <c r="E39" s="21"/>
      <c r="F39" s="21"/>
      <c r="G39" s="22"/>
      <c r="H39" s="25"/>
      <c r="I39" s="22"/>
      <c r="J39" s="7"/>
      <c r="K39" s="24"/>
      <c r="L39" s="22"/>
      <c r="M39" s="22"/>
      <c r="N39" s="22"/>
      <c r="O39" s="26"/>
      <c r="P39" s="7"/>
      <c r="Q39" s="7"/>
    </row>
    <row r="40" spans="1:18" s="14" customFormat="1" x14ac:dyDescent="0.35">
      <c r="A40" s="27"/>
      <c r="B40" s="28"/>
      <c r="C40" s="22" t="s">
        <v>24</v>
      </c>
      <c r="D40" s="22"/>
      <c r="E40" s="21"/>
      <c r="F40" s="21"/>
      <c r="G40" s="22"/>
      <c r="H40" s="25"/>
      <c r="I40" s="22"/>
      <c r="J40" s="22"/>
      <c r="K40" s="29"/>
      <c r="L40" s="22"/>
      <c r="M40" s="22"/>
      <c r="N40" s="22"/>
      <c r="O40" s="26"/>
      <c r="P40" s="7"/>
      <c r="Q40" s="7"/>
    </row>
    <row r="41" spans="1:18" s="16" customFormat="1" x14ac:dyDescent="0.35">
      <c r="A41" s="27"/>
      <c r="B41" s="28"/>
      <c r="C41" s="22" t="s">
        <v>17</v>
      </c>
      <c r="D41" s="22"/>
      <c r="E41" s="21"/>
      <c r="F41" s="21"/>
      <c r="G41" s="22"/>
      <c r="H41" s="25"/>
      <c r="I41" s="22"/>
      <c r="J41" s="22"/>
      <c r="K41" s="29"/>
      <c r="L41" s="22"/>
      <c r="M41" s="22"/>
      <c r="N41" s="22"/>
      <c r="O41" s="26"/>
      <c r="P41" s="22"/>
      <c r="Q41" s="22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41"/>
  <sheetViews>
    <sheetView workbookViewId="0">
      <selection activeCell="A15" sqref="A15"/>
    </sheetView>
  </sheetViews>
  <sheetFormatPr baseColWidth="10" defaultColWidth="8.7265625" defaultRowHeight="14.5" x14ac:dyDescent="0.35"/>
  <cols>
    <col min="1" max="1" width="19" customWidth="1"/>
    <col min="2" max="2" width="12.90625" customWidth="1"/>
    <col min="3" max="4" width="10.08984375" style="30" customWidth="1"/>
    <col min="5" max="6" width="10.08984375" style="31" customWidth="1"/>
    <col min="7" max="7" width="8.7265625" customWidth="1"/>
    <col min="8" max="8" width="8.7265625" style="31" customWidth="1"/>
    <col min="9" max="9" width="8.7265625" customWidth="1"/>
    <col min="10" max="10" width="9.1796875" customWidth="1"/>
    <col min="11" max="11" width="9.1796875" style="32" customWidth="1"/>
    <col min="12" max="12" width="10.6328125" customWidth="1"/>
    <col min="13" max="13" width="8.90625" customWidth="1"/>
    <col min="14" max="14" width="8.81640625" customWidth="1"/>
    <col min="15" max="15" width="8.90625" customWidth="1"/>
    <col min="16" max="16" width="8.7265625" customWidth="1"/>
  </cols>
  <sheetData>
    <row r="1" spans="1:18" x14ac:dyDescent="0.35">
      <c r="A1" s="1" t="s">
        <v>0</v>
      </c>
      <c r="B1" s="2" t="s">
        <v>1</v>
      </c>
      <c r="C1" s="2" t="s">
        <v>2</v>
      </c>
      <c r="D1" s="179" t="s">
        <v>951</v>
      </c>
      <c r="E1" s="3" t="s">
        <v>3</v>
      </c>
      <c r="F1" s="3" t="s">
        <v>953</v>
      </c>
      <c r="G1" s="2" t="s">
        <v>4</v>
      </c>
      <c r="H1" s="3" t="s">
        <v>5</v>
      </c>
      <c r="I1" s="2" t="s">
        <v>6</v>
      </c>
      <c r="J1" s="2" t="s">
        <v>7</v>
      </c>
      <c r="K1" s="4" t="s">
        <v>8</v>
      </c>
      <c r="L1" s="2" t="s">
        <v>9</v>
      </c>
      <c r="M1" s="2" t="s">
        <v>10</v>
      </c>
      <c r="N1" s="2" t="s">
        <v>11</v>
      </c>
      <c r="O1" s="5" t="s">
        <v>12</v>
      </c>
      <c r="P1" s="2" t="s">
        <v>13</v>
      </c>
      <c r="Q1" s="2" t="s">
        <v>14</v>
      </c>
      <c r="R1" s="51"/>
    </row>
    <row r="2" spans="1:18" s="50" customFormat="1" ht="15" x14ac:dyDescent="0.4">
      <c r="A2" s="156" t="s">
        <v>593</v>
      </c>
      <c r="B2" s="156" t="s">
        <v>594</v>
      </c>
      <c r="C2" s="127" t="s">
        <v>17</v>
      </c>
      <c r="D2" s="311">
        <v>0.5</v>
      </c>
      <c r="E2" s="128">
        <v>0.5</v>
      </c>
      <c r="F2" s="128">
        <f>Tabelle15[[#This Row],[Kicker]]-Tabelle15[[#This Row],[NEU]]</f>
        <v>0</v>
      </c>
      <c r="G2" s="7">
        <v>0.5</v>
      </c>
      <c r="H2" s="9">
        <v>0.2</v>
      </c>
      <c r="I2" s="7">
        <v>20</v>
      </c>
      <c r="J2" s="10">
        <v>0</v>
      </c>
      <c r="K2" s="11">
        <v>0</v>
      </c>
      <c r="L2" s="7">
        <v>0</v>
      </c>
      <c r="M2" s="7">
        <v>0</v>
      </c>
      <c r="N2" s="7">
        <v>0</v>
      </c>
      <c r="O2" s="12">
        <v>0</v>
      </c>
      <c r="P2" s="2">
        <v>0</v>
      </c>
      <c r="Q2" s="2">
        <v>0</v>
      </c>
      <c r="R2" s="51"/>
    </row>
    <row r="3" spans="1:18" s="16" customFormat="1" ht="15" x14ac:dyDescent="0.4">
      <c r="A3" s="156" t="s">
        <v>595</v>
      </c>
      <c r="B3" s="156" t="s">
        <v>596</v>
      </c>
      <c r="C3" s="127" t="s">
        <v>17</v>
      </c>
      <c r="D3" s="216">
        <v>0.8</v>
      </c>
      <c r="E3" s="128">
        <v>0.8</v>
      </c>
      <c r="F3" s="128">
        <f>Tabelle15[[#This Row],[Kicker]]-Tabelle15[[#This Row],[NEU]]</f>
        <v>0</v>
      </c>
      <c r="G3" s="7">
        <v>0.3</v>
      </c>
      <c r="H3" s="9">
        <v>0.6</v>
      </c>
      <c r="I3" s="7">
        <v>26</v>
      </c>
      <c r="J3" s="10">
        <v>12</v>
      </c>
      <c r="K3" s="11">
        <v>3.67</v>
      </c>
      <c r="L3" s="7">
        <v>0</v>
      </c>
      <c r="M3" s="7">
        <v>3.67</v>
      </c>
      <c r="N3" s="7">
        <v>12</v>
      </c>
      <c r="O3" s="12">
        <v>3.67</v>
      </c>
      <c r="P3" s="7">
        <v>73</v>
      </c>
      <c r="Q3" s="7">
        <v>3.39</v>
      </c>
      <c r="R3" s="51"/>
    </row>
    <row r="4" spans="1:18" s="14" customFormat="1" ht="15" x14ac:dyDescent="0.4">
      <c r="A4" s="274" t="s">
        <v>597</v>
      </c>
      <c r="B4" s="274" t="s">
        <v>598</v>
      </c>
      <c r="C4" s="127" t="s">
        <v>17</v>
      </c>
      <c r="D4" s="216">
        <v>3</v>
      </c>
      <c r="E4" s="128">
        <v>3.4</v>
      </c>
      <c r="F4" s="128">
        <f>Tabelle15[[#This Row],[Kicker]]-Tabelle15[[#This Row],[NEU]]</f>
        <v>-0.39999999999999991</v>
      </c>
      <c r="G4" s="33">
        <v>3.2</v>
      </c>
      <c r="H4" s="34">
        <v>3</v>
      </c>
      <c r="I4" s="33">
        <v>32</v>
      </c>
      <c r="J4" s="35">
        <f>FCU!$L4+FCU!$N4</f>
        <v>206</v>
      </c>
      <c r="K4" s="36">
        <f>(FCU!$M4+FCU!$O4)/2</f>
        <v>2.91</v>
      </c>
      <c r="L4" s="33">
        <v>98</v>
      </c>
      <c r="M4" s="33">
        <v>3</v>
      </c>
      <c r="N4" s="33">
        <v>108</v>
      </c>
      <c r="O4" s="37">
        <v>2.82</v>
      </c>
      <c r="P4" s="33">
        <v>213</v>
      </c>
      <c r="Q4" s="33">
        <v>3.06</v>
      </c>
      <c r="R4" s="13"/>
    </row>
    <row r="5" spans="1:18" s="18" customFormat="1" ht="15" x14ac:dyDescent="0.4">
      <c r="A5" s="156" t="s">
        <v>955</v>
      </c>
      <c r="B5" s="156" t="s">
        <v>599</v>
      </c>
      <c r="C5" s="127" t="s">
        <v>24</v>
      </c>
      <c r="D5" s="216">
        <v>0.5</v>
      </c>
      <c r="E5" s="128">
        <v>0.5</v>
      </c>
      <c r="F5" s="128">
        <f>Tabelle15[[#This Row],[Kicker]]-Tabelle15[[#This Row],[NEU]]</f>
        <v>0</v>
      </c>
      <c r="G5" s="7">
        <v>0.8</v>
      </c>
      <c r="H5" s="9">
        <v>0.35</v>
      </c>
      <c r="I5" s="7">
        <v>31</v>
      </c>
      <c r="J5" s="10">
        <f>FCU!$L5+FCU!$N5</f>
        <v>0</v>
      </c>
      <c r="K5" s="11">
        <f>(FCU!$M5+FCU!$O5)/2</f>
        <v>0</v>
      </c>
      <c r="L5" s="7">
        <v>0</v>
      </c>
      <c r="M5" s="7">
        <v>0</v>
      </c>
      <c r="N5" s="7">
        <v>0</v>
      </c>
      <c r="O5" s="12">
        <v>0</v>
      </c>
      <c r="P5" s="7">
        <v>115</v>
      </c>
      <c r="Q5" s="7">
        <v>3.06</v>
      </c>
      <c r="R5" s="51"/>
    </row>
    <row r="6" spans="1:18" s="16" customFormat="1" ht="15" x14ac:dyDescent="0.4">
      <c r="A6" s="274" t="s">
        <v>600</v>
      </c>
      <c r="B6" s="274" t="s">
        <v>601</v>
      </c>
      <c r="C6" s="127" t="s">
        <v>24</v>
      </c>
      <c r="D6" s="216">
        <v>0.5</v>
      </c>
      <c r="E6" s="128">
        <v>0.5</v>
      </c>
      <c r="F6" s="128">
        <f>Tabelle15[[#This Row],[Kicker]]-Tabelle15[[#This Row],[NEU]]</f>
        <v>0</v>
      </c>
      <c r="G6" s="7">
        <v>0</v>
      </c>
      <c r="H6" s="9">
        <v>0</v>
      </c>
      <c r="I6" s="7">
        <v>19</v>
      </c>
      <c r="J6" s="10">
        <f>FCU!$L6+FCU!$N6</f>
        <v>0</v>
      </c>
      <c r="K6" s="11">
        <f>(FCU!$M6+FCU!$O6)/2</f>
        <v>0</v>
      </c>
      <c r="L6" s="7">
        <v>0</v>
      </c>
      <c r="M6" s="7">
        <v>0</v>
      </c>
      <c r="N6" s="7">
        <v>0</v>
      </c>
      <c r="O6" s="12">
        <v>0</v>
      </c>
      <c r="P6" s="7">
        <v>0</v>
      </c>
      <c r="Q6" s="7">
        <v>0</v>
      </c>
      <c r="R6" s="51"/>
    </row>
    <row r="7" spans="1:18" s="14" customFormat="1" ht="15" x14ac:dyDescent="0.4">
      <c r="A7" s="156" t="s">
        <v>602</v>
      </c>
      <c r="B7" s="156" t="s">
        <v>603</v>
      </c>
      <c r="C7" s="127" t="s">
        <v>24</v>
      </c>
      <c r="D7" s="216">
        <v>0.5</v>
      </c>
      <c r="E7" s="128">
        <v>0.5</v>
      </c>
      <c r="F7" s="128">
        <f>Tabelle15[[#This Row],[Kicker]]-Tabelle15[[#This Row],[NEU]]</f>
        <v>0</v>
      </c>
      <c r="G7" s="7">
        <v>0</v>
      </c>
      <c r="H7" s="9">
        <v>0</v>
      </c>
      <c r="I7" s="7">
        <v>18</v>
      </c>
      <c r="J7" s="10">
        <f>FCU!$L7+FCU!$N7</f>
        <v>0</v>
      </c>
      <c r="K7" s="11">
        <f>(FCU!$M7+FCU!$O7)/2</f>
        <v>0</v>
      </c>
      <c r="L7" s="7">
        <v>0</v>
      </c>
      <c r="M7" s="7">
        <v>0</v>
      </c>
      <c r="N7" s="7">
        <v>0</v>
      </c>
      <c r="O7" s="12">
        <v>0</v>
      </c>
      <c r="P7" s="7">
        <v>0</v>
      </c>
      <c r="Q7" s="7">
        <v>0</v>
      </c>
      <c r="R7" s="51"/>
    </row>
    <row r="8" spans="1:18" s="14" customFormat="1" ht="15" x14ac:dyDescent="0.4">
      <c r="A8" s="274" t="s">
        <v>604</v>
      </c>
      <c r="B8" s="274" t="s">
        <v>277</v>
      </c>
      <c r="C8" s="127" t="s">
        <v>24</v>
      </c>
      <c r="D8" s="216">
        <v>1.8</v>
      </c>
      <c r="E8" s="128">
        <v>2.2000000000000002</v>
      </c>
      <c r="F8" s="128">
        <f>Tabelle15[[#This Row],[Kicker]]-Tabelle15[[#This Row],[NEU]]</f>
        <v>-0.40000000000000013</v>
      </c>
      <c r="G8" s="33">
        <v>2</v>
      </c>
      <c r="H8" s="34">
        <v>13</v>
      </c>
      <c r="I8" s="33">
        <v>21</v>
      </c>
      <c r="J8" s="35">
        <f>FCU!$L8+FCU!$N8</f>
        <v>89</v>
      </c>
      <c r="K8" s="36">
        <f>(FCU!$M8+FCU!$O8)/2</f>
        <v>3.8200000000000003</v>
      </c>
      <c r="L8" s="33">
        <v>16</v>
      </c>
      <c r="M8" s="33">
        <v>4.07</v>
      </c>
      <c r="N8" s="33">
        <v>73</v>
      </c>
      <c r="O8" s="37">
        <v>3.57</v>
      </c>
      <c r="P8" s="33">
        <v>127</v>
      </c>
      <c r="Q8" s="33">
        <v>0</v>
      </c>
      <c r="R8" s="13"/>
    </row>
    <row r="9" spans="1:18" s="18" customFormat="1" ht="15" x14ac:dyDescent="0.4">
      <c r="A9" s="156" t="s">
        <v>605</v>
      </c>
      <c r="B9" s="156" t="s">
        <v>606</v>
      </c>
      <c r="C9" s="127" t="s">
        <v>24</v>
      </c>
      <c r="D9" s="216">
        <v>1.8</v>
      </c>
      <c r="E9" s="128">
        <v>2</v>
      </c>
      <c r="F9" s="128">
        <f>Tabelle15[[#This Row],[Kicker]]-Tabelle15[[#This Row],[NEU]]</f>
        <v>-0.19999999999999996</v>
      </c>
      <c r="G9" s="45">
        <v>2</v>
      </c>
      <c r="H9" s="46">
        <v>10</v>
      </c>
      <c r="I9" s="45">
        <v>20</v>
      </c>
      <c r="J9" s="47">
        <f>FCU!$L9+FCU!$N9</f>
        <v>101</v>
      </c>
      <c r="K9" s="48">
        <f>(FCU!$M9+FCU!$O9)/2</f>
        <v>3.7149999999999999</v>
      </c>
      <c r="L9" s="45">
        <v>72</v>
      </c>
      <c r="M9" s="45">
        <v>3.42</v>
      </c>
      <c r="N9" s="45">
        <v>29</v>
      </c>
      <c r="O9" s="49">
        <v>4.01</v>
      </c>
      <c r="P9" s="45">
        <v>223</v>
      </c>
      <c r="Q9" s="45">
        <v>3.03</v>
      </c>
      <c r="R9" s="17"/>
    </row>
    <row r="10" spans="1:18" s="14" customFormat="1" ht="15" x14ac:dyDescent="0.4">
      <c r="A10" s="156" t="s">
        <v>607</v>
      </c>
      <c r="B10" s="156" t="s">
        <v>608</v>
      </c>
      <c r="C10" s="127" t="s">
        <v>24</v>
      </c>
      <c r="D10" s="216">
        <v>2</v>
      </c>
      <c r="E10" s="128">
        <v>2.2000000000000002</v>
      </c>
      <c r="F10" s="128">
        <f>Tabelle15[[#This Row],[Kicker]]-Tabelle15[[#This Row],[NEU]]</f>
        <v>-0.20000000000000018</v>
      </c>
      <c r="G10" s="33">
        <v>1.7</v>
      </c>
      <c r="H10" s="34">
        <v>17</v>
      </c>
      <c r="I10" s="33">
        <v>26</v>
      </c>
      <c r="J10" s="35">
        <f>FCU!$L10+FCU!$N10</f>
        <v>119</v>
      </c>
      <c r="K10" s="36">
        <f>(FCU!$M10+FCU!$O10)/2</f>
        <v>3.5700000000000003</v>
      </c>
      <c r="L10" s="33">
        <v>54</v>
      </c>
      <c r="M10" s="33">
        <v>3.58</v>
      </c>
      <c r="N10" s="33">
        <v>65</v>
      </c>
      <c r="O10" s="37">
        <v>3.56</v>
      </c>
      <c r="P10" s="33">
        <v>46</v>
      </c>
      <c r="Q10" s="33">
        <v>4.13</v>
      </c>
      <c r="R10" s="13"/>
    </row>
    <row r="11" spans="1:18" s="14" customFormat="1" ht="15" x14ac:dyDescent="0.4">
      <c r="A11" s="156" t="s">
        <v>609</v>
      </c>
      <c r="B11" s="156" t="s">
        <v>610</v>
      </c>
      <c r="C11" s="127" t="s">
        <v>24</v>
      </c>
      <c r="D11" s="216">
        <v>2.4</v>
      </c>
      <c r="E11" s="128">
        <v>2.6</v>
      </c>
      <c r="F11" s="128">
        <f>Tabelle15[[#This Row],[Kicker]]-Tabelle15[[#This Row],[NEU]]</f>
        <v>-0.20000000000000018</v>
      </c>
      <c r="G11" s="33">
        <v>2.6</v>
      </c>
      <c r="H11" s="34">
        <v>13</v>
      </c>
      <c r="I11" s="33">
        <v>27</v>
      </c>
      <c r="J11" s="35">
        <f>FCU!$L11+FCU!$N11</f>
        <v>134</v>
      </c>
      <c r="K11" s="36">
        <f>(FCU!$M11+FCU!$O11)/2</f>
        <v>3.58</v>
      </c>
      <c r="L11" s="33">
        <v>65</v>
      </c>
      <c r="M11" s="33">
        <v>3.5</v>
      </c>
      <c r="N11" s="33">
        <v>69</v>
      </c>
      <c r="O11" s="37">
        <v>3.66</v>
      </c>
      <c r="P11" s="33">
        <v>91</v>
      </c>
      <c r="Q11" s="33">
        <v>3.69</v>
      </c>
      <c r="R11" s="13"/>
    </row>
    <row r="12" spans="1:18" s="18" customFormat="1" ht="15" x14ac:dyDescent="0.4">
      <c r="A12" s="156" t="s">
        <v>611</v>
      </c>
      <c r="B12" s="156" t="s">
        <v>612</v>
      </c>
      <c r="C12" s="127" t="s">
        <v>24</v>
      </c>
      <c r="D12" s="216">
        <v>1.6</v>
      </c>
      <c r="E12" s="128">
        <v>1.8</v>
      </c>
      <c r="F12" s="128">
        <f>Tabelle15[[#This Row],[Kicker]]-Tabelle15[[#This Row],[NEU]]</f>
        <v>-0.19999999999999996</v>
      </c>
      <c r="G12" s="45">
        <v>1.8</v>
      </c>
      <c r="H12" s="46">
        <v>4</v>
      </c>
      <c r="I12" s="45">
        <v>29</v>
      </c>
      <c r="J12" s="47">
        <f>FCU!$L12+FCU!$N12</f>
        <v>48</v>
      </c>
      <c r="K12" s="48">
        <f>(FCU!$M12+FCU!$O12)/2</f>
        <v>3.8650000000000002</v>
      </c>
      <c r="L12" s="45">
        <v>4</v>
      </c>
      <c r="M12" s="45">
        <v>4</v>
      </c>
      <c r="N12" s="45">
        <v>44</v>
      </c>
      <c r="O12" s="49">
        <v>3.73</v>
      </c>
      <c r="P12" s="45">
        <v>56</v>
      </c>
      <c r="Q12" s="45">
        <v>3.75</v>
      </c>
      <c r="R12" s="17"/>
    </row>
    <row r="13" spans="1:18" s="14" customFormat="1" ht="15" x14ac:dyDescent="0.4">
      <c r="A13" s="156" t="s">
        <v>613</v>
      </c>
      <c r="B13" s="156" t="s">
        <v>614</v>
      </c>
      <c r="C13" s="127" t="s">
        <v>24</v>
      </c>
      <c r="D13" s="216">
        <v>1.6</v>
      </c>
      <c r="E13" s="128">
        <v>1.4</v>
      </c>
      <c r="F13" s="128">
        <f>Tabelle15[[#This Row],[Kicker]]-Tabelle15[[#This Row],[NEU]]</f>
        <v>0.20000000000000018</v>
      </c>
      <c r="G13" s="7">
        <v>1.7</v>
      </c>
      <c r="H13" s="9">
        <v>0.6</v>
      </c>
      <c r="I13" s="7">
        <v>38</v>
      </c>
      <c r="J13" s="10">
        <f>FCU!$L13+FCU!$N13</f>
        <v>86</v>
      </c>
      <c r="K13" s="11">
        <f>(FCU!$M13+FCU!$O13)/2</f>
        <v>3.6749999999999998</v>
      </c>
      <c r="L13" s="7">
        <v>22</v>
      </c>
      <c r="M13" s="7">
        <v>4</v>
      </c>
      <c r="N13" s="7">
        <v>64</v>
      </c>
      <c r="O13" s="12">
        <v>3.35</v>
      </c>
      <c r="P13" s="7">
        <v>60</v>
      </c>
      <c r="Q13" s="7">
        <v>3.81</v>
      </c>
      <c r="R13" s="51"/>
    </row>
    <row r="14" spans="1:18" s="14" customFormat="1" ht="15" x14ac:dyDescent="0.4">
      <c r="A14" s="156" t="s">
        <v>615</v>
      </c>
      <c r="B14" s="156" t="s">
        <v>294</v>
      </c>
      <c r="C14" s="127" t="s">
        <v>38</v>
      </c>
      <c r="D14" s="216">
        <v>0.8</v>
      </c>
      <c r="E14" s="128">
        <v>0.5</v>
      </c>
      <c r="F14" s="128">
        <f>Tabelle15[[#This Row],[Kicker]]-Tabelle15[[#This Row],[NEU]]</f>
        <v>0.30000000000000004</v>
      </c>
      <c r="G14" s="7">
        <v>0.5</v>
      </c>
      <c r="H14" s="9">
        <v>0.4</v>
      </c>
      <c r="I14" s="7">
        <v>20</v>
      </c>
      <c r="J14" s="10">
        <f>FCU!$L14+FCU!$N14</f>
        <v>8</v>
      </c>
      <c r="K14" s="11">
        <f>(FCU!$M14+FCU!$O14)/2</f>
        <v>4.5</v>
      </c>
      <c r="L14" s="7">
        <v>4</v>
      </c>
      <c r="M14" s="7">
        <v>4.5</v>
      </c>
      <c r="N14" s="7">
        <v>4</v>
      </c>
      <c r="O14" s="12">
        <v>4.5</v>
      </c>
      <c r="P14" s="7">
        <v>89</v>
      </c>
      <c r="Q14" s="7"/>
      <c r="R14" s="51"/>
    </row>
    <row r="15" spans="1:18" s="14" customFormat="1" ht="15" x14ac:dyDescent="0.4">
      <c r="A15" s="274" t="s">
        <v>616</v>
      </c>
      <c r="B15" s="274" t="s">
        <v>617</v>
      </c>
      <c r="C15" s="127" t="s">
        <v>38</v>
      </c>
      <c r="D15" s="216">
        <v>1.6</v>
      </c>
      <c r="E15" s="128">
        <v>1.8</v>
      </c>
      <c r="F15" s="128">
        <f>Tabelle15[[#This Row],[Kicker]]-Tabelle15[[#This Row],[NEU]]</f>
        <v>-0.19999999999999996</v>
      </c>
      <c r="G15" s="33">
        <v>1.5</v>
      </c>
      <c r="H15" s="34">
        <v>7</v>
      </c>
      <c r="I15" s="33">
        <v>20</v>
      </c>
      <c r="J15" s="35">
        <f>FCU!$L15+FCU!$N15</f>
        <v>52</v>
      </c>
      <c r="K15" s="36">
        <f>(FCU!$M15+FCU!$O15)/2</f>
        <v>3.6500000000000004</v>
      </c>
      <c r="L15" s="33">
        <v>42</v>
      </c>
      <c r="M15" s="33">
        <v>3.43</v>
      </c>
      <c r="N15" s="33">
        <v>10</v>
      </c>
      <c r="O15" s="37">
        <v>3.87</v>
      </c>
      <c r="P15" s="33">
        <v>64</v>
      </c>
      <c r="Q15" s="33">
        <v>3.42</v>
      </c>
      <c r="R15" s="13"/>
    </row>
    <row r="16" spans="1:18" s="14" customFormat="1" ht="15" x14ac:dyDescent="0.4">
      <c r="A16" s="156" t="s">
        <v>618</v>
      </c>
      <c r="B16" s="156" t="s">
        <v>619</v>
      </c>
      <c r="C16" s="127" t="s">
        <v>38</v>
      </c>
      <c r="D16" s="216">
        <v>1.6</v>
      </c>
      <c r="E16" s="128">
        <v>1.6</v>
      </c>
      <c r="F16" s="128">
        <f>Tabelle15[[#This Row],[Kicker]]-Tabelle15[[#This Row],[NEU]]</f>
        <v>0</v>
      </c>
      <c r="G16" s="7">
        <v>1.8</v>
      </c>
      <c r="H16" s="9">
        <v>5</v>
      </c>
      <c r="I16" s="7">
        <v>26</v>
      </c>
      <c r="J16" s="10">
        <f>FCU!$L16+FCU!$N16</f>
        <v>64</v>
      </c>
      <c r="K16" s="11">
        <f>(FCU!$M16+FCU!$O16)/2</f>
        <v>3.88</v>
      </c>
      <c r="L16" s="7">
        <v>32</v>
      </c>
      <c r="M16" s="7">
        <v>3.94</v>
      </c>
      <c r="N16" s="7">
        <v>32</v>
      </c>
      <c r="O16" s="12">
        <v>3.82</v>
      </c>
      <c r="P16" s="7">
        <v>38</v>
      </c>
      <c r="Q16" s="7">
        <v>3.92</v>
      </c>
      <c r="R16" s="51"/>
    </row>
    <row r="17" spans="1:18" s="18" customFormat="1" ht="15" x14ac:dyDescent="0.4">
      <c r="A17" s="156" t="s">
        <v>620</v>
      </c>
      <c r="B17" s="156" t="s">
        <v>621</v>
      </c>
      <c r="C17" s="127" t="s">
        <v>38</v>
      </c>
      <c r="D17" s="216">
        <v>1.7</v>
      </c>
      <c r="E17" s="128">
        <v>1.6</v>
      </c>
      <c r="F17" s="128">
        <f>Tabelle15[[#This Row],[Kicker]]-Tabelle15[[#This Row],[NEU]]</f>
        <v>9.9999999999999867E-2</v>
      </c>
      <c r="G17" s="45">
        <v>1.6</v>
      </c>
      <c r="H17" s="46">
        <v>4</v>
      </c>
      <c r="I17" s="45">
        <v>25</v>
      </c>
      <c r="J17" s="47">
        <f>FCU!$L17+FCU!$N17</f>
        <v>70</v>
      </c>
      <c r="K17" s="48">
        <f>(FCU!$M17+FCU!$O17)/2</f>
        <v>3.89</v>
      </c>
      <c r="L17" s="45">
        <v>44</v>
      </c>
      <c r="M17" s="45">
        <v>3.75</v>
      </c>
      <c r="N17" s="45">
        <v>26</v>
      </c>
      <c r="O17" s="49">
        <v>4.03</v>
      </c>
      <c r="P17" s="45">
        <v>75</v>
      </c>
      <c r="Q17" s="45">
        <v>3.45</v>
      </c>
      <c r="R17" s="17"/>
    </row>
    <row r="18" spans="1:18" s="18" customFormat="1" ht="15" x14ac:dyDescent="0.4">
      <c r="A18" s="156" t="s">
        <v>622</v>
      </c>
      <c r="B18" s="156" t="s">
        <v>46</v>
      </c>
      <c r="C18" s="127" t="s">
        <v>38</v>
      </c>
      <c r="D18" s="216">
        <v>1.6</v>
      </c>
      <c r="E18" s="128">
        <v>1.6</v>
      </c>
      <c r="F18" s="128">
        <f>Tabelle15[[#This Row],[Kicker]]-Tabelle15[[#This Row],[NEU]]</f>
        <v>0</v>
      </c>
      <c r="G18" s="7">
        <v>1.7</v>
      </c>
      <c r="H18" s="9">
        <v>4</v>
      </c>
      <c r="I18" s="7">
        <v>29</v>
      </c>
      <c r="J18" s="10">
        <f>FCU!$L18+FCU!$N18</f>
        <v>50</v>
      </c>
      <c r="K18" s="11">
        <f>(FCU!$M18+FCU!$O18)/2</f>
        <v>3.7850000000000001</v>
      </c>
      <c r="L18" s="7">
        <v>24</v>
      </c>
      <c r="M18" s="7">
        <v>3.92</v>
      </c>
      <c r="N18" s="7">
        <v>26</v>
      </c>
      <c r="O18" s="12">
        <v>3.65</v>
      </c>
      <c r="P18" s="7">
        <v>100</v>
      </c>
      <c r="Q18" s="7"/>
      <c r="R18" s="51"/>
    </row>
    <row r="19" spans="1:18" s="14" customFormat="1" ht="15" x14ac:dyDescent="0.4">
      <c r="A19" s="156" t="s">
        <v>623</v>
      </c>
      <c r="B19" s="156" t="s">
        <v>624</v>
      </c>
      <c r="C19" s="127" t="s">
        <v>38</v>
      </c>
      <c r="D19" s="216">
        <v>1.6</v>
      </c>
      <c r="E19" s="128">
        <v>1.2</v>
      </c>
      <c r="F19" s="128">
        <f>Tabelle15[[#This Row],[Kicker]]-Tabelle15[[#This Row],[NEU]]</f>
        <v>0.40000000000000013</v>
      </c>
      <c r="G19" s="7">
        <v>2</v>
      </c>
      <c r="H19" s="9">
        <v>3</v>
      </c>
      <c r="I19" s="7">
        <v>27</v>
      </c>
      <c r="J19" s="10">
        <f>FCU!$L19+FCU!$N19</f>
        <v>34</v>
      </c>
      <c r="K19" s="11">
        <f>(FCU!$M19+FCU!$O19)/2</f>
        <v>4.5350000000000001</v>
      </c>
      <c r="L19" s="7">
        <v>20</v>
      </c>
      <c r="M19" s="7">
        <v>5</v>
      </c>
      <c r="N19" s="7">
        <v>14</v>
      </c>
      <c r="O19" s="12">
        <v>4.07</v>
      </c>
      <c r="P19" s="7">
        <v>181</v>
      </c>
      <c r="Q19" s="7">
        <v>3.43</v>
      </c>
      <c r="R19" s="51"/>
    </row>
    <row r="20" spans="1:18" s="18" customFormat="1" ht="15" x14ac:dyDescent="0.4">
      <c r="A20" s="156" t="s">
        <v>625</v>
      </c>
      <c r="B20" s="156" t="s">
        <v>218</v>
      </c>
      <c r="C20" s="127" t="s">
        <v>38</v>
      </c>
      <c r="D20" s="216">
        <v>1.6</v>
      </c>
      <c r="E20" s="128">
        <v>1.6</v>
      </c>
      <c r="F20" s="128">
        <f>Tabelle15[[#This Row],[Kicker]]-Tabelle15[[#This Row],[NEU]]</f>
        <v>0</v>
      </c>
      <c r="G20" s="7">
        <v>2.4</v>
      </c>
      <c r="H20" s="9">
        <v>2.5</v>
      </c>
      <c r="I20" s="7">
        <v>28</v>
      </c>
      <c r="J20" s="10">
        <f>FCU!$L20+FCU!$N20</f>
        <v>30</v>
      </c>
      <c r="K20" s="11">
        <f>(FCU!$M20+FCU!$O20)/2</f>
        <v>3.7650000000000001</v>
      </c>
      <c r="L20" s="7">
        <v>10</v>
      </c>
      <c r="M20" s="7">
        <v>3.5</v>
      </c>
      <c r="N20" s="7">
        <v>20</v>
      </c>
      <c r="O20" s="12">
        <v>4.03</v>
      </c>
      <c r="P20" s="7">
        <v>63</v>
      </c>
      <c r="Q20" s="7">
        <v>3.76</v>
      </c>
      <c r="R20" s="51"/>
    </row>
    <row r="21" spans="1:18" s="14" customFormat="1" ht="15" x14ac:dyDescent="0.4">
      <c r="A21" s="156" t="s">
        <v>626</v>
      </c>
      <c r="B21" s="156" t="s">
        <v>283</v>
      </c>
      <c r="C21" s="127" t="s">
        <v>38</v>
      </c>
      <c r="D21" s="216">
        <v>1.6</v>
      </c>
      <c r="E21" s="128">
        <v>1.6</v>
      </c>
      <c r="F21" s="128">
        <f>Tabelle15[[#This Row],[Kicker]]-Tabelle15[[#This Row],[NEU]]</f>
        <v>0</v>
      </c>
      <c r="G21" s="7">
        <v>2.5</v>
      </c>
      <c r="H21" s="9">
        <v>2</v>
      </c>
      <c r="I21" s="7">
        <v>28</v>
      </c>
      <c r="J21" s="10">
        <f>FCU!$L21+FCU!$N21</f>
        <v>42</v>
      </c>
      <c r="K21" s="11">
        <f>(FCU!$M21+FCU!$O21)/2</f>
        <v>4.1950000000000003</v>
      </c>
      <c r="L21" s="7">
        <v>12</v>
      </c>
      <c r="M21" s="7">
        <v>4.38</v>
      </c>
      <c r="N21" s="7">
        <v>30</v>
      </c>
      <c r="O21" s="12">
        <v>4.01</v>
      </c>
      <c r="P21" s="7">
        <v>153</v>
      </c>
      <c r="Q21" s="7">
        <v>3.55</v>
      </c>
      <c r="R21" s="51"/>
    </row>
    <row r="22" spans="1:18" s="16" customFormat="1" ht="15" x14ac:dyDescent="0.4">
      <c r="A22" s="156" t="s">
        <v>627</v>
      </c>
      <c r="B22" s="156" t="s">
        <v>628</v>
      </c>
      <c r="C22" s="127" t="s">
        <v>38</v>
      </c>
      <c r="D22" s="216">
        <v>1.6</v>
      </c>
      <c r="E22" s="128">
        <v>1.6</v>
      </c>
      <c r="F22" s="128">
        <f>Tabelle15[[#This Row],[Kicker]]-Tabelle15[[#This Row],[NEU]]</f>
        <v>0</v>
      </c>
      <c r="G22" s="7"/>
      <c r="H22" s="9">
        <v>6</v>
      </c>
      <c r="I22" s="7">
        <v>27</v>
      </c>
      <c r="J22" s="10">
        <f>FCU!$L22+FCU!$N22</f>
        <v>0</v>
      </c>
      <c r="K22" s="11">
        <f>(FCU!$M22+FCU!$O22)/2</f>
        <v>0</v>
      </c>
      <c r="L22" s="7">
        <v>0</v>
      </c>
      <c r="M22" s="7">
        <v>0</v>
      </c>
      <c r="N22" s="7">
        <v>0</v>
      </c>
      <c r="O22" s="12">
        <v>0</v>
      </c>
      <c r="P22" s="7">
        <v>0</v>
      </c>
      <c r="Q22" s="7">
        <v>0</v>
      </c>
      <c r="R22" s="51"/>
    </row>
    <row r="23" spans="1:18" s="14" customFormat="1" ht="15" x14ac:dyDescent="0.4">
      <c r="A23" s="156" t="s">
        <v>629</v>
      </c>
      <c r="B23" s="156" t="s">
        <v>630</v>
      </c>
      <c r="C23" s="127" t="s">
        <v>38</v>
      </c>
      <c r="D23" s="216">
        <v>1.5</v>
      </c>
      <c r="E23" s="128">
        <v>1.6</v>
      </c>
      <c r="F23" s="128">
        <f>Tabelle15[[#This Row],[Kicker]]-Tabelle15[[#This Row],[NEU]]</f>
        <v>-0.10000000000000009</v>
      </c>
      <c r="G23" s="7">
        <v>1.7</v>
      </c>
      <c r="H23" s="9">
        <v>2.5</v>
      </c>
      <c r="I23" s="7">
        <v>31</v>
      </c>
      <c r="J23" s="10">
        <f>FCU!$L23+FCU!$N23</f>
        <v>66</v>
      </c>
      <c r="K23" s="11">
        <f>(FCU!$M23+FCU!$O23)/2</f>
        <v>3.87</v>
      </c>
      <c r="L23" s="7">
        <v>24</v>
      </c>
      <c r="M23" s="7">
        <v>3.92</v>
      </c>
      <c r="N23" s="7">
        <v>42</v>
      </c>
      <c r="O23" s="12">
        <v>3.82</v>
      </c>
      <c r="P23" s="7">
        <v>37</v>
      </c>
      <c r="Q23" s="7">
        <v>4.0599999999999996</v>
      </c>
      <c r="R23" s="51"/>
    </row>
    <row r="24" spans="1:18" s="14" customFormat="1" ht="15" x14ac:dyDescent="0.4">
      <c r="A24" s="156" t="s">
        <v>631</v>
      </c>
      <c r="B24" s="156" t="s">
        <v>632</v>
      </c>
      <c r="C24" s="127" t="s">
        <v>38</v>
      </c>
      <c r="D24" s="216">
        <v>1.9</v>
      </c>
      <c r="E24" s="128">
        <v>2.4</v>
      </c>
      <c r="F24" s="128">
        <f>Tabelle15[[#This Row],[Kicker]]-Tabelle15[[#This Row],[NEU]]</f>
        <v>-0.5</v>
      </c>
      <c r="G24" s="33">
        <v>2.2000000000000002</v>
      </c>
      <c r="H24" s="34">
        <v>2.5</v>
      </c>
      <c r="I24" s="33">
        <v>31</v>
      </c>
      <c r="J24" s="35">
        <f>FCU!$L24+FCU!$N24</f>
        <v>114</v>
      </c>
      <c r="K24" s="36">
        <f>(FCU!$M24+FCU!$O24)/2</f>
        <v>3.65</v>
      </c>
      <c r="L24" s="33">
        <v>52</v>
      </c>
      <c r="M24" s="33">
        <v>3.63</v>
      </c>
      <c r="N24" s="33">
        <v>62</v>
      </c>
      <c r="O24" s="37">
        <v>3.67</v>
      </c>
      <c r="P24" s="33">
        <v>40</v>
      </c>
      <c r="Q24" s="33">
        <v>3.92</v>
      </c>
      <c r="R24" s="13"/>
    </row>
    <row r="25" spans="1:18" s="16" customFormat="1" ht="15" x14ac:dyDescent="0.4">
      <c r="A25" s="156" t="s">
        <v>633</v>
      </c>
      <c r="B25" s="325" t="s">
        <v>634</v>
      </c>
      <c r="C25" s="127" t="s">
        <v>53</v>
      </c>
      <c r="D25" s="216">
        <v>1.6</v>
      </c>
      <c r="E25" s="128">
        <v>1.5</v>
      </c>
      <c r="F25" s="128">
        <f>Tabelle15[[#This Row],[Kicker]]-Tabelle15[[#This Row],[NEU]]</f>
        <v>0.10000000000000009</v>
      </c>
      <c r="G25" s="39">
        <v>0.4</v>
      </c>
      <c r="H25" s="41">
        <v>4</v>
      </c>
      <c r="I25" s="39">
        <v>20</v>
      </c>
      <c r="J25" s="42">
        <f>FCU!$L25+FCU!$N25</f>
        <v>210</v>
      </c>
      <c r="K25" s="43">
        <f>(FCU!$M25+FCU!$O25)/2</f>
        <v>3.06</v>
      </c>
      <c r="L25" s="39">
        <v>83</v>
      </c>
      <c r="M25" s="39">
        <v>3.23</v>
      </c>
      <c r="N25" s="39">
        <v>127</v>
      </c>
      <c r="O25" s="44">
        <v>2.89</v>
      </c>
      <c r="P25" s="39">
        <v>142</v>
      </c>
      <c r="Q25" s="39">
        <v>3.2</v>
      </c>
      <c r="R25" s="15"/>
    </row>
    <row r="26" spans="1:18" s="14" customFormat="1" ht="15" x14ac:dyDescent="0.4">
      <c r="A26" s="156" t="s">
        <v>635</v>
      </c>
      <c r="B26" s="156" t="s">
        <v>636</v>
      </c>
      <c r="C26" s="127" t="s">
        <v>53</v>
      </c>
      <c r="D26" s="216">
        <v>2.2000000000000002</v>
      </c>
      <c r="E26" s="128">
        <v>2.2000000000000002</v>
      </c>
      <c r="F26" s="128">
        <f>Tabelle15[[#This Row],[Kicker]]-Tabelle15[[#This Row],[NEU]]</f>
        <v>0</v>
      </c>
      <c r="G26" s="33">
        <v>1.4</v>
      </c>
      <c r="H26" s="34">
        <v>4</v>
      </c>
      <c r="I26" s="33">
        <v>25</v>
      </c>
      <c r="J26" s="35">
        <f>FCU!$L26+FCU!$N26</f>
        <v>74</v>
      </c>
      <c r="K26" s="36">
        <f>(FCU!$M26+FCU!$O26)/2</f>
        <v>3.67</v>
      </c>
      <c r="L26" s="33">
        <v>0</v>
      </c>
      <c r="M26" s="33">
        <v>3.67</v>
      </c>
      <c r="N26" s="33">
        <v>74</v>
      </c>
      <c r="O26" s="37">
        <v>3.67</v>
      </c>
      <c r="P26" s="33">
        <v>4</v>
      </c>
      <c r="Q26" s="33"/>
      <c r="R26" s="13"/>
    </row>
    <row r="27" spans="1:18" s="16" customFormat="1" ht="15" x14ac:dyDescent="0.4">
      <c r="A27" s="156" t="s">
        <v>637</v>
      </c>
      <c r="B27" s="325" t="s">
        <v>638</v>
      </c>
      <c r="C27" s="127" t="s">
        <v>53</v>
      </c>
      <c r="D27" s="216">
        <v>1.4</v>
      </c>
      <c r="E27" s="128">
        <v>1.8</v>
      </c>
      <c r="F27" s="128">
        <f>Tabelle15[[#This Row],[Kicker]]-Tabelle15[[#This Row],[NEU]]</f>
        <v>-0.40000000000000013</v>
      </c>
      <c r="G27" s="39">
        <v>0.4</v>
      </c>
      <c r="H27" s="41">
        <v>4</v>
      </c>
      <c r="I27" s="39">
        <v>20</v>
      </c>
      <c r="J27" s="42">
        <f>FCU!$L27+FCU!$N27</f>
        <v>156</v>
      </c>
      <c r="K27" s="43">
        <f>(FCU!$M27+FCU!$O27)/2</f>
        <v>3.38</v>
      </c>
      <c r="L27" s="39">
        <v>51</v>
      </c>
      <c r="M27" s="39">
        <v>3.75</v>
      </c>
      <c r="N27" s="39">
        <v>105</v>
      </c>
      <c r="O27" s="44">
        <v>3.01</v>
      </c>
      <c r="P27" s="39">
        <v>61</v>
      </c>
      <c r="Q27" s="39">
        <v>3.87</v>
      </c>
      <c r="R27" s="15"/>
    </row>
    <row r="28" spans="1:18" s="14" customFormat="1" ht="15" x14ac:dyDescent="0.4">
      <c r="A28" s="156" t="s">
        <v>639</v>
      </c>
      <c r="B28" s="156" t="s">
        <v>640</v>
      </c>
      <c r="C28" s="127" t="s">
        <v>53</v>
      </c>
      <c r="D28" s="216">
        <v>1.3</v>
      </c>
      <c r="E28" s="128">
        <v>1.4</v>
      </c>
      <c r="F28" s="128">
        <f>Tabelle15[[#This Row],[Kicker]]-Tabelle15[[#This Row],[NEU]]</f>
        <v>-9.9999999999999867E-2</v>
      </c>
      <c r="G28" s="7">
        <v>1.6</v>
      </c>
      <c r="H28" s="9">
        <v>4</v>
      </c>
      <c r="I28" s="7">
        <v>23</v>
      </c>
      <c r="J28" s="10">
        <f>FCU!$L28+FCU!$N28</f>
        <v>21</v>
      </c>
      <c r="K28" s="11">
        <f>(FCU!$M28+FCU!$O28)/2</f>
        <v>4.0999999999999996</v>
      </c>
      <c r="L28" s="7">
        <v>0</v>
      </c>
      <c r="M28" s="7">
        <v>4.0999999999999996</v>
      </c>
      <c r="N28" s="7">
        <v>21</v>
      </c>
      <c r="O28" s="12">
        <v>4.0999999999999996</v>
      </c>
      <c r="P28" s="7">
        <v>152</v>
      </c>
      <c r="Q28" s="7">
        <v>0</v>
      </c>
      <c r="R28" s="51"/>
    </row>
    <row r="29" spans="1:18" s="16" customFormat="1" ht="15" x14ac:dyDescent="0.4">
      <c r="A29" s="156" t="s">
        <v>641</v>
      </c>
      <c r="B29" s="156" t="s">
        <v>354</v>
      </c>
      <c r="C29" s="127" t="s">
        <v>53</v>
      </c>
      <c r="D29" s="216">
        <v>1.8</v>
      </c>
      <c r="E29" s="128">
        <v>1.8</v>
      </c>
      <c r="F29" s="128">
        <f>Tabelle15[[#This Row],[Kicker]]-Tabelle15[[#This Row],[NEU]]</f>
        <v>0</v>
      </c>
      <c r="G29" s="39">
        <v>0.8</v>
      </c>
      <c r="H29" s="41">
        <v>28</v>
      </c>
      <c r="I29" s="39">
        <v>3</v>
      </c>
      <c r="J29" s="42">
        <f>FCU!$L29+FCU!$N29</f>
        <v>78</v>
      </c>
      <c r="K29" s="43">
        <f>(FCU!$M29+FCU!$O29)/2</f>
        <v>4.0999999999999996</v>
      </c>
      <c r="L29" s="39">
        <v>17</v>
      </c>
      <c r="M29" s="39">
        <v>4.5</v>
      </c>
      <c r="N29" s="39">
        <v>61</v>
      </c>
      <c r="O29" s="44">
        <v>3.7</v>
      </c>
      <c r="P29" s="39">
        <v>64</v>
      </c>
      <c r="Q29" s="39"/>
      <c r="R29" s="15"/>
    </row>
    <row r="30" spans="1:18" s="14" customFormat="1" ht="15" x14ac:dyDescent="0.4">
      <c r="A30" s="156"/>
      <c r="B30" s="325"/>
      <c r="C30" s="127"/>
      <c r="D30" s="216"/>
      <c r="E30" s="128"/>
      <c r="F30" s="128"/>
      <c r="G30" s="7"/>
      <c r="H30" s="9"/>
      <c r="I30" s="7"/>
      <c r="J30" s="7"/>
      <c r="K30" s="24"/>
      <c r="L30" s="7"/>
      <c r="M30" s="7"/>
      <c r="N30" s="7"/>
      <c r="O30" s="12"/>
      <c r="P30" s="7"/>
      <c r="Q30" s="7"/>
      <c r="R30" s="51"/>
    </row>
    <row r="31" spans="1:18" s="16" customFormat="1" ht="15" x14ac:dyDescent="0.4">
      <c r="A31" s="156" t="s">
        <v>76</v>
      </c>
      <c r="B31" s="156" t="s">
        <v>77</v>
      </c>
      <c r="C31" s="127" t="s">
        <v>24</v>
      </c>
      <c r="D31" s="182"/>
      <c r="E31" s="128"/>
      <c r="F31" s="128"/>
      <c r="G31" s="7">
        <v>1.6</v>
      </c>
      <c r="H31" s="9"/>
      <c r="I31" s="7"/>
      <c r="J31" s="7"/>
      <c r="K31" s="24"/>
      <c r="L31" s="7"/>
      <c r="M31" s="7"/>
      <c r="N31" s="7"/>
      <c r="O31" s="12"/>
      <c r="P31" s="7"/>
      <c r="Q31" s="7"/>
      <c r="R31" s="51"/>
    </row>
    <row r="32" spans="1:18" s="14" customFormat="1" ht="15" x14ac:dyDescent="0.4">
      <c r="A32" s="156"/>
      <c r="B32" s="156"/>
      <c r="C32" s="127"/>
      <c r="D32" s="216"/>
      <c r="E32" s="128"/>
      <c r="F32" s="128"/>
      <c r="G32" s="7"/>
      <c r="H32" s="9"/>
      <c r="I32" s="7"/>
      <c r="J32" s="7"/>
      <c r="K32" s="24"/>
      <c r="L32" s="7"/>
      <c r="M32" s="7"/>
      <c r="N32" s="7"/>
      <c r="O32" s="12"/>
      <c r="P32" s="7"/>
      <c r="Q32" s="7"/>
      <c r="R32" s="51"/>
    </row>
    <row r="33" spans="1:18" s="18" customFormat="1" ht="15" x14ac:dyDescent="0.4">
      <c r="A33" s="156"/>
      <c r="B33" s="156"/>
      <c r="C33" s="127" t="s">
        <v>53</v>
      </c>
      <c r="D33" s="182"/>
      <c r="E33" s="128"/>
      <c r="F33" s="128"/>
      <c r="G33" s="7"/>
      <c r="H33" s="9"/>
      <c r="I33" s="7"/>
      <c r="J33" s="7"/>
      <c r="K33" s="24"/>
      <c r="L33" s="7"/>
      <c r="M33" s="7"/>
      <c r="N33" s="7"/>
      <c r="O33" s="12"/>
      <c r="P33" s="7"/>
      <c r="Q33" s="7"/>
      <c r="R33" s="51"/>
    </row>
    <row r="34" spans="1:18" s="50" customFormat="1" ht="15" x14ac:dyDescent="0.4">
      <c r="A34" s="156"/>
      <c r="B34" s="156"/>
      <c r="C34" s="127" t="s">
        <v>53</v>
      </c>
      <c r="D34" s="219">
        <f>SUM(D2:D33)</f>
        <v>42.400000000000006</v>
      </c>
      <c r="E34" s="128">
        <f>SUM(E2:E33)</f>
        <v>44.2</v>
      </c>
      <c r="F34" s="128">
        <f>SUM(F2:F33)</f>
        <v>-1.8</v>
      </c>
      <c r="G34" s="7"/>
      <c r="H34" s="9"/>
      <c r="I34" s="7"/>
      <c r="J34" s="7"/>
      <c r="K34" s="24"/>
      <c r="L34" s="7"/>
      <c r="M34" s="7"/>
      <c r="N34" s="7"/>
      <c r="O34" s="12"/>
      <c r="P34" s="7"/>
      <c r="Q34" s="7"/>
      <c r="R34" s="51"/>
    </row>
    <row r="35" spans="1:18" s="18" customFormat="1" x14ac:dyDescent="0.35">
      <c r="A35" s="20"/>
      <c r="B35" s="20"/>
      <c r="C35" s="7" t="s">
        <v>53</v>
      </c>
      <c r="D35" s="7"/>
      <c r="E35" s="52"/>
      <c r="F35" s="52"/>
      <c r="G35" s="7"/>
      <c r="H35" s="9"/>
      <c r="I35" s="7"/>
      <c r="J35" s="7"/>
      <c r="K35" s="24"/>
      <c r="L35" s="7"/>
      <c r="M35" s="7"/>
      <c r="N35" s="7"/>
      <c r="O35" s="12"/>
      <c r="P35" s="7"/>
      <c r="Q35" s="7"/>
    </row>
    <row r="36" spans="1:18" s="18" customFormat="1" x14ac:dyDescent="0.35">
      <c r="A36" s="20"/>
      <c r="B36" s="20"/>
      <c r="C36" s="7" t="s">
        <v>53</v>
      </c>
      <c r="D36" s="7"/>
      <c r="E36" s="52"/>
      <c r="F36" s="52"/>
      <c r="G36" s="7"/>
      <c r="H36" s="9"/>
      <c r="I36" s="7"/>
      <c r="J36" s="7"/>
      <c r="K36" s="24"/>
      <c r="L36" s="7"/>
      <c r="M36" s="7"/>
      <c r="N36" s="7"/>
      <c r="O36" s="12"/>
      <c r="P36" s="7"/>
      <c r="Q36" s="7"/>
    </row>
    <row r="37" spans="1:18" s="18" customFormat="1" x14ac:dyDescent="0.35">
      <c r="A37" s="20"/>
      <c r="B37" s="20"/>
      <c r="C37" s="7" t="s">
        <v>53</v>
      </c>
      <c r="D37" s="7"/>
      <c r="E37" s="52"/>
      <c r="F37" s="52"/>
      <c r="G37" s="7"/>
      <c r="H37" s="9"/>
      <c r="I37" s="7"/>
      <c r="J37" s="7"/>
      <c r="K37" s="24"/>
      <c r="L37" s="7"/>
      <c r="M37" s="7"/>
      <c r="N37" s="7"/>
      <c r="O37" s="12"/>
      <c r="P37" s="7"/>
      <c r="Q37" s="7"/>
    </row>
    <row r="38" spans="1:18" x14ac:dyDescent="0.35">
      <c r="A38" s="23"/>
      <c r="B38" s="19"/>
      <c r="C38" s="7"/>
      <c r="D38" s="7"/>
      <c r="E38" s="8"/>
      <c r="F38" s="8"/>
      <c r="G38" s="7"/>
      <c r="H38" s="9"/>
      <c r="I38" s="7"/>
      <c r="J38" s="7"/>
      <c r="K38" s="24"/>
      <c r="L38" s="7"/>
      <c r="M38" s="7"/>
      <c r="N38" s="7"/>
      <c r="O38" s="12"/>
      <c r="P38" s="7"/>
      <c r="Q38" s="7"/>
    </row>
    <row r="39" spans="1:18" s="18" customFormat="1" x14ac:dyDescent="0.35">
      <c r="A39" s="27"/>
      <c r="B39" s="28"/>
      <c r="C39" s="22" t="s">
        <v>53</v>
      </c>
      <c r="D39" s="22"/>
      <c r="E39" s="21"/>
      <c r="F39" s="21"/>
      <c r="G39" s="22"/>
      <c r="H39" s="25"/>
      <c r="I39" s="22"/>
      <c r="J39" s="7"/>
      <c r="K39" s="24"/>
      <c r="L39" s="22"/>
      <c r="M39" s="22"/>
      <c r="N39" s="22"/>
      <c r="O39" s="26"/>
      <c r="P39" s="7"/>
      <c r="Q39" s="7"/>
    </row>
    <row r="40" spans="1:18" s="14" customFormat="1" x14ac:dyDescent="0.35">
      <c r="A40" s="27"/>
      <c r="B40" s="28"/>
      <c r="C40" s="22" t="s">
        <v>24</v>
      </c>
      <c r="D40" s="22"/>
      <c r="E40" s="21"/>
      <c r="F40" s="21"/>
      <c r="G40" s="22"/>
      <c r="H40" s="25"/>
      <c r="I40" s="22"/>
      <c r="J40" s="22"/>
      <c r="K40" s="29"/>
      <c r="L40" s="22"/>
      <c r="M40" s="22"/>
      <c r="N40" s="22"/>
      <c r="O40" s="26"/>
      <c r="P40" s="7"/>
      <c r="Q40" s="7"/>
    </row>
    <row r="41" spans="1:18" s="16" customFormat="1" x14ac:dyDescent="0.35">
      <c r="A41" s="27"/>
      <c r="B41" s="28"/>
      <c r="C41" s="22" t="s">
        <v>17</v>
      </c>
      <c r="D41" s="22"/>
      <c r="E41" s="21"/>
      <c r="F41" s="21"/>
      <c r="G41" s="22"/>
      <c r="H41" s="25"/>
      <c r="I41" s="22"/>
      <c r="J41" s="22"/>
      <c r="K41" s="29"/>
      <c r="L41" s="22"/>
      <c r="M41" s="22"/>
      <c r="N41" s="22"/>
      <c r="O41" s="26"/>
      <c r="P41" s="22"/>
      <c r="Q41" s="22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41"/>
  <sheetViews>
    <sheetView workbookViewId="0">
      <selection activeCell="E29" sqref="E28:E29"/>
    </sheetView>
  </sheetViews>
  <sheetFormatPr baseColWidth="10" defaultColWidth="8.7265625" defaultRowHeight="14.5" x14ac:dyDescent="0.35"/>
  <cols>
    <col min="1" max="1" width="19" customWidth="1"/>
    <col min="2" max="2" width="12.1796875" customWidth="1"/>
    <col min="3" max="4" width="10.08984375" style="30" customWidth="1"/>
    <col min="5" max="6" width="10.08984375" style="31" customWidth="1"/>
    <col min="7" max="7" width="8.7265625" customWidth="1"/>
    <col min="8" max="8" width="8.7265625" style="31" customWidth="1"/>
    <col min="9" max="9" width="8.7265625" customWidth="1"/>
    <col min="10" max="10" width="9.1796875" customWidth="1"/>
    <col min="11" max="11" width="9.1796875" style="32" customWidth="1"/>
    <col min="12" max="12" width="10.6328125" customWidth="1"/>
    <col min="13" max="13" width="8.90625" customWidth="1"/>
    <col min="14" max="14" width="8.81640625" customWidth="1"/>
    <col min="15" max="15" width="8.90625" customWidth="1"/>
    <col min="16" max="16" width="8.7265625" customWidth="1"/>
  </cols>
  <sheetData>
    <row r="1" spans="1:17" x14ac:dyDescent="0.35">
      <c r="A1" s="53" t="s">
        <v>0</v>
      </c>
      <c r="B1" s="54" t="s">
        <v>1</v>
      </c>
      <c r="C1" s="2" t="s">
        <v>2</v>
      </c>
      <c r="D1" s="179" t="s">
        <v>951</v>
      </c>
      <c r="E1" s="55" t="s">
        <v>3</v>
      </c>
      <c r="F1" s="55" t="s">
        <v>953</v>
      </c>
      <c r="G1" s="54" t="s">
        <v>4</v>
      </c>
      <c r="H1" s="55" t="s">
        <v>5</v>
      </c>
      <c r="I1" s="54" t="s">
        <v>6</v>
      </c>
      <c r="J1" s="54" t="s">
        <v>7</v>
      </c>
      <c r="K1" s="56" t="s">
        <v>8</v>
      </c>
      <c r="L1" s="54" t="s">
        <v>9</v>
      </c>
      <c r="M1" s="54" t="s">
        <v>10</v>
      </c>
      <c r="N1" s="54" t="s">
        <v>11</v>
      </c>
      <c r="O1" s="57" t="s">
        <v>12</v>
      </c>
      <c r="P1" s="54" t="s">
        <v>13</v>
      </c>
      <c r="Q1" s="54" t="s">
        <v>14</v>
      </c>
    </row>
    <row r="2" spans="1:17" s="50" customFormat="1" ht="15" x14ac:dyDescent="0.4">
      <c r="A2" s="156" t="s">
        <v>642</v>
      </c>
      <c r="B2" s="156" t="s">
        <v>643</v>
      </c>
      <c r="C2" s="127" t="s">
        <v>17</v>
      </c>
      <c r="D2" s="311">
        <v>0.5</v>
      </c>
      <c r="E2" s="128">
        <v>0.5</v>
      </c>
      <c r="F2" s="128">
        <f>Tabelle1[[#This Row],[Kicker]]-Tabelle1[[#This Row],[NEU]]</f>
        <v>0</v>
      </c>
      <c r="G2" s="7">
        <v>0</v>
      </c>
      <c r="H2" s="9">
        <v>0.35</v>
      </c>
      <c r="I2" s="7">
        <v>23</v>
      </c>
      <c r="J2" s="10">
        <f>STP!$L2+STP!$N2</f>
        <v>0</v>
      </c>
      <c r="K2" s="11">
        <f>(STP!$M2+STP!$O2)/2</f>
        <v>0</v>
      </c>
      <c r="L2" s="7">
        <v>0</v>
      </c>
      <c r="M2" s="7">
        <v>0</v>
      </c>
      <c r="N2" s="7">
        <v>0</v>
      </c>
      <c r="O2" s="12">
        <v>0</v>
      </c>
      <c r="P2" s="2">
        <v>0</v>
      </c>
      <c r="Q2" s="2">
        <v>0</v>
      </c>
    </row>
    <row r="3" spans="1:17" s="16" customFormat="1" ht="15" x14ac:dyDescent="0.4">
      <c r="A3" s="156" t="s">
        <v>644</v>
      </c>
      <c r="B3" s="156" t="s">
        <v>267</v>
      </c>
      <c r="C3" s="127" t="s">
        <v>17</v>
      </c>
      <c r="D3" s="216">
        <v>0.8</v>
      </c>
      <c r="E3" s="128">
        <v>0.8</v>
      </c>
      <c r="F3" s="128">
        <f>Tabelle1[[#This Row],[Kicker]]-Tabelle1[[#This Row],[NEU]]</f>
        <v>0</v>
      </c>
      <c r="G3" s="7">
        <v>1</v>
      </c>
      <c r="H3" s="9">
        <v>0.5</v>
      </c>
      <c r="I3" s="7">
        <v>24</v>
      </c>
      <c r="J3" s="10">
        <f>STP!$L3+STP!$N3</f>
        <v>17</v>
      </c>
      <c r="K3" s="11">
        <f>(STP!$M3+STP!$O3)/2</f>
        <v>2</v>
      </c>
      <c r="L3" s="7">
        <v>0</v>
      </c>
      <c r="M3" s="7">
        <v>2</v>
      </c>
      <c r="N3" s="7">
        <v>17</v>
      </c>
      <c r="O3" s="12">
        <v>2</v>
      </c>
      <c r="P3" s="7">
        <v>0</v>
      </c>
      <c r="Q3" s="7">
        <v>0</v>
      </c>
    </row>
    <row r="4" spans="1:17" s="14" customFormat="1" ht="15" x14ac:dyDescent="0.4">
      <c r="A4" s="274" t="s">
        <v>645</v>
      </c>
      <c r="B4" s="274" t="s">
        <v>646</v>
      </c>
      <c r="C4" s="127" t="s">
        <v>17</v>
      </c>
      <c r="D4" s="216">
        <v>3.2</v>
      </c>
      <c r="E4" s="128">
        <v>3.4</v>
      </c>
      <c r="F4" s="128">
        <f>Tabelle1[[#This Row],[Kicker]]-Tabelle1[[#This Row],[NEU]]</f>
        <v>-0.19999999999999973</v>
      </c>
      <c r="G4" s="33">
        <v>2.2000000000000002</v>
      </c>
      <c r="H4" s="34">
        <v>3.5</v>
      </c>
      <c r="I4" s="33">
        <v>29</v>
      </c>
      <c r="J4" s="35">
        <f>STP!$L4+STP!$N4</f>
        <v>261</v>
      </c>
      <c r="K4" s="36">
        <f>(STP!$M4+STP!$O4)/2</f>
        <v>2.77</v>
      </c>
      <c r="L4" s="33">
        <v>120</v>
      </c>
      <c r="M4" s="33">
        <v>2.77</v>
      </c>
      <c r="N4" s="33">
        <v>141</v>
      </c>
      <c r="O4" s="37">
        <v>2.77</v>
      </c>
      <c r="P4" s="33">
        <v>198</v>
      </c>
      <c r="Q4" s="33">
        <v>3.24</v>
      </c>
    </row>
    <row r="5" spans="1:17" s="18" customFormat="1" ht="15" x14ac:dyDescent="0.4">
      <c r="A5" s="156" t="s">
        <v>647</v>
      </c>
      <c r="B5" s="156" t="s">
        <v>173</v>
      </c>
      <c r="C5" s="127" t="s">
        <v>24</v>
      </c>
      <c r="D5" s="216">
        <v>1.4</v>
      </c>
      <c r="E5" s="128">
        <v>0.5</v>
      </c>
      <c r="F5" s="128">
        <f>Tabelle1[[#This Row],[Kicker]]-Tabelle1[[#This Row],[NEU]]</f>
        <v>0.89999999999999991</v>
      </c>
      <c r="G5" s="7">
        <v>0</v>
      </c>
      <c r="H5" s="9">
        <v>0.6</v>
      </c>
      <c r="I5" s="7">
        <v>20</v>
      </c>
      <c r="J5" s="10">
        <f>STP!$L5+STP!$N5</f>
        <v>0</v>
      </c>
      <c r="K5" s="11">
        <f>(STP!$M5+STP!$O5)/2</f>
        <v>0</v>
      </c>
      <c r="L5" s="7">
        <v>0</v>
      </c>
      <c r="M5" s="7">
        <v>0</v>
      </c>
      <c r="N5" s="7">
        <v>0</v>
      </c>
      <c r="O5" s="12">
        <v>0</v>
      </c>
      <c r="P5" s="7">
        <v>0</v>
      </c>
      <c r="Q5" s="7">
        <v>0</v>
      </c>
    </row>
    <row r="6" spans="1:17" s="16" customFormat="1" ht="15" x14ac:dyDescent="0.4">
      <c r="A6" s="156" t="s">
        <v>648</v>
      </c>
      <c r="B6" s="156" t="s">
        <v>649</v>
      </c>
      <c r="C6" s="127" t="s">
        <v>24</v>
      </c>
      <c r="D6" s="216">
        <v>1.2</v>
      </c>
      <c r="E6" s="128">
        <v>1.4</v>
      </c>
      <c r="F6" s="128">
        <f>Tabelle1[[#This Row],[Kicker]]-Tabelle1[[#This Row],[NEU]]</f>
        <v>-0.19999999999999996</v>
      </c>
      <c r="G6" s="39">
        <v>0</v>
      </c>
      <c r="H6" s="41">
        <v>2</v>
      </c>
      <c r="I6" s="39">
        <v>22</v>
      </c>
      <c r="J6" s="42">
        <f>STP!$L6+STP!$N6</f>
        <v>0</v>
      </c>
      <c r="K6" s="43">
        <f>(STP!$M6+STP!$O6)/2</f>
        <v>0</v>
      </c>
      <c r="L6" s="39">
        <v>0</v>
      </c>
      <c r="M6" s="39">
        <v>0</v>
      </c>
      <c r="N6" s="39">
        <v>0</v>
      </c>
      <c r="O6" s="44">
        <v>0</v>
      </c>
      <c r="P6" s="39">
        <v>0</v>
      </c>
      <c r="Q6" s="39">
        <v>0</v>
      </c>
    </row>
    <row r="7" spans="1:17" s="14" customFormat="1" ht="15" x14ac:dyDescent="0.4">
      <c r="A7" s="156" t="s">
        <v>650</v>
      </c>
      <c r="B7" s="156" t="s">
        <v>651</v>
      </c>
      <c r="C7" s="127" t="s">
        <v>24</v>
      </c>
      <c r="D7" s="216">
        <v>0.6</v>
      </c>
      <c r="E7" s="128">
        <v>0.8</v>
      </c>
      <c r="F7" s="128">
        <f>Tabelle1[[#This Row],[Kicker]]-Tabelle1[[#This Row],[NEU]]</f>
        <v>-0.20000000000000007</v>
      </c>
      <c r="G7" s="7">
        <v>1</v>
      </c>
      <c r="H7" s="9">
        <v>0.5</v>
      </c>
      <c r="I7" s="7">
        <v>22</v>
      </c>
      <c r="J7" s="10">
        <f>STP!$L7+STP!$N7</f>
        <v>2</v>
      </c>
      <c r="K7" s="11">
        <f>(STP!$M7+STP!$O7)/2</f>
        <v>0</v>
      </c>
      <c r="L7" s="7">
        <v>0</v>
      </c>
      <c r="M7" s="7">
        <v>0</v>
      </c>
      <c r="N7" s="7">
        <v>2</v>
      </c>
      <c r="O7" s="12">
        <v>0</v>
      </c>
      <c r="P7" s="7">
        <v>0</v>
      </c>
      <c r="Q7" s="7">
        <v>0</v>
      </c>
    </row>
    <row r="8" spans="1:17" s="14" customFormat="1" ht="15" x14ac:dyDescent="0.4">
      <c r="A8" s="325" t="s">
        <v>652</v>
      </c>
      <c r="B8" s="156" t="s">
        <v>653</v>
      </c>
      <c r="C8" s="127" t="s">
        <v>24</v>
      </c>
      <c r="D8" s="216">
        <v>1.6</v>
      </c>
      <c r="E8" s="128">
        <v>1.6</v>
      </c>
      <c r="F8" s="128">
        <f>Tabelle1[[#This Row],[Kicker]]-Tabelle1[[#This Row],[NEU]]</f>
        <v>0</v>
      </c>
      <c r="G8" s="33">
        <v>0.35</v>
      </c>
      <c r="H8" s="34">
        <v>0.6</v>
      </c>
      <c r="I8" s="33">
        <v>23</v>
      </c>
      <c r="J8" s="35">
        <f>STP!$L8+STP!$N8</f>
        <v>209</v>
      </c>
      <c r="K8" s="36">
        <f>(STP!$M8+STP!$O8)/2</f>
        <v>3.3</v>
      </c>
      <c r="L8" s="33">
        <v>110</v>
      </c>
      <c r="M8" s="33">
        <v>3.31</v>
      </c>
      <c r="N8" s="33">
        <v>99</v>
      </c>
      <c r="O8" s="37">
        <v>3.29</v>
      </c>
      <c r="P8" s="33">
        <v>149</v>
      </c>
      <c r="Q8" s="33">
        <v>3.52</v>
      </c>
    </row>
    <row r="9" spans="1:17" s="18" customFormat="1" ht="15" x14ac:dyDescent="0.4">
      <c r="A9" s="156" t="s">
        <v>654</v>
      </c>
      <c r="B9" s="156" t="s">
        <v>294</v>
      </c>
      <c r="C9" s="127" t="s">
        <v>24</v>
      </c>
      <c r="D9" s="216">
        <v>1.7</v>
      </c>
      <c r="E9" s="128">
        <v>1.4</v>
      </c>
      <c r="F9" s="128">
        <f>Tabelle1[[#This Row],[Kicker]]-Tabelle1[[#This Row],[NEU]]</f>
        <v>0.30000000000000004</v>
      </c>
      <c r="G9" s="45">
        <v>1</v>
      </c>
      <c r="H9" s="46">
        <v>4</v>
      </c>
      <c r="I9" s="45">
        <v>24</v>
      </c>
      <c r="J9" s="47">
        <f>STP!$L9+STP!$N9</f>
        <v>76</v>
      </c>
      <c r="K9" s="48">
        <f>(STP!$M9+STP!$O9)/2</f>
        <v>3.6799999999999997</v>
      </c>
      <c r="L9" s="45">
        <v>18</v>
      </c>
      <c r="M9" s="45">
        <v>3.6</v>
      </c>
      <c r="N9" s="45">
        <v>58</v>
      </c>
      <c r="O9" s="49">
        <v>3.76</v>
      </c>
      <c r="P9" s="45">
        <v>22</v>
      </c>
      <c r="Q9" s="45">
        <v>3.5</v>
      </c>
    </row>
    <row r="10" spans="1:17" s="14" customFormat="1" ht="15" x14ac:dyDescent="0.4">
      <c r="A10" s="156" t="s">
        <v>655</v>
      </c>
      <c r="B10" s="156" t="s">
        <v>656</v>
      </c>
      <c r="C10" s="127" t="s">
        <v>24</v>
      </c>
      <c r="D10" s="216">
        <v>1</v>
      </c>
      <c r="E10" s="128">
        <v>1</v>
      </c>
      <c r="F10" s="128">
        <f>Tabelle1[[#This Row],[Kicker]]-Tabelle1[[#This Row],[NEU]]</f>
        <v>0</v>
      </c>
      <c r="G10" s="7">
        <v>1</v>
      </c>
      <c r="H10" s="9">
        <v>0.6</v>
      </c>
      <c r="I10" s="7">
        <v>29</v>
      </c>
      <c r="J10" s="10">
        <f>STP!$L10+STP!$N10</f>
        <v>14</v>
      </c>
      <c r="K10" s="11">
        <f>(STP!$M10+STP!$O10)/2</f>
        <v>3.5350000000000001</v>
      </c>
      <c r="L10" s="7">
        <v>20</v>
      </c>
      <c r="M10" s="7">
        <v>3</v>
      </c>
      <c r="N10" s="7">
        <v>-6</v>
      </c>
      <c r="O10" s="12">
        <v>4.07</v>
      </c>
      <c r="P10" s="7">
        <v>32</v>
      </c>
      <c r="Q10" s="7">
        <v>3.94</v>
      </c>
    </row>
    <row r="11" spans="1:17" s="14" customFormat="1" ht="15" x14ac:dyDescent="0.4">
      <c r="A11" s="156" t="s">
        <v>657</v>
      </c>
      <c r="B11" s="156" t="s">
        <v>658</v>
      </c>
      <c r="C11" s="127" t="s">
        <v>24</v>
      </c>
      <c r="D11" s="216">
        <v>2.2000000000000002</v>
      </c>
      <c r="E11" s="128">
        <v>2.2000000000000002</v>
      </c>
      <c r="F11" s="128">
        <f>Tabelle1[[#This Row],[Kicker]]-Tabelle1[[#This Row],[NEU]]</f>
        <v>0</v>
      </c>
      <c r="G11" s="33">
        <v>1.8</v>
      </c>
      <c r="H11" s="34">
        <v>5</v>
      </c>
      <c r="I11" s="33">
        <v>28</v>
      </c>
      <c r="J11" s="35">
        <f>STP!$L11+STP!$N11</f>
        <v>134</v>
      </c>
      <c r="K11" s="36">
        <f>(STP!$M11+STP!$O11)/2</f>
        <v>3.625</v>
      </c>
      <c r="L11" s="33">
        <v>55</v>
      </c>
      <c r="M11" s="33">
        <v>3.61</v>
      </c>
      <c r="N11" s="33">
        <v>79</v>
      </c>
      <c r="O11" s="37">
        <v>3.64</v>
      </c>
      <c r="P11" s="33">
        <v>131</v>
      </c>
      <c r="Q11" s="33">
        <v>3.43</v>
      </c>
    </row>
    <row r="12" spans="1:17" s="16" customFormat="1" ht="15" x14ac:dyDescent="0.4">
      <c r="A12" s="156" t="s">
        <v>659</v>
      </c>
      <c r="B12" s="156" t="s">
        <v>660</v>
      </c>
      <c r="C12" s="127" t="s">
        <v>24</v>
      </c>
      <c r="D12" s="216">
        <v>1.4</v>
      </c>
      <c r="E12" s="128">
        <v>1.4</v>
      </c>
      <c r="F12" s="128">
        <f>Tabelle1[[#This Row],[Kicker]]-Tabelle1[[#This Row],[NEU]]</f>
        <v>0</v>
      </c>
      <c r="G12" s="39">
        <v>1.2</v>
      </c>
      <c r="H12" s="41">
        <v>1</v>
      </c>
      <c r="I12" s="39">
        <v>27</v>
      </c>
      <c r="J12" s="42">
        <f>STP!$L12+STP!$N12</f>
        <v>55</v>
      </c>
      <c r="K12" s="43">
        <f>(STP!$M12+STP!$O12)/2</f>
        <v>3.79</v>
      </c>
      <c r="L12" s="39">
        <v>18</v>
      </c>
      <c r="M12" s="39">
        <v>4</v>
      </c>
      <c r="N12" s="39">
        <v>37</v>
      </c>
      <c r="O12" s="44">
        <v>3.58</v>
      </c>
      <c r="P12" s="39">
        <v>112</v>
      </c>
      <c r="Q12" s="39">
        <v>3.38</v>
      </c>
    </row>
    <row r="13" spans="1:17" s="14" customFormat="1" ht="15" x14ac:dyDescent="0.4">
      <c r="A13" s="156" t="s">
        <v>661</v>
      </c>
      <c r="B13" s="156" t="s">
        <v>662</v>
      </c>
      <c r="C13" s="127" t="s">
        <v>24</v>
      </c>
      <c r="D13" s="216">
        <v>1.8</v>
      </c>
      <c r="E13" s="128">
        <v>1.8</v>
      </c>
      <c r="F13" s="128">
        <f>Tabelle1[[#This Row],[Kicker]]-Tabelle1[[#This Row],[NEU]]</f>
        <v>0</v>
      </c>
      <c r="G13" s="33">
        <v>1.6</v>
      </c>
      <c r="H13" s="34">
        <v>3</v>
      </c>
      <c r="I13" s="33">
        <v>28</v>
      </c>
      <c r="J13" s="35">
        <f>STP!$L13+STP!$N13</f>
        <v>98</v>
      </c>
      <c r="K13" s="36">
        <f>(STP!$M13+STP!$O13)/2</f>
        <v>3.76</v>
      </c>
      <c r="L13" s="33">
        <v>37</v>
      </c>
      <c r="M13" s="33">
        <v>3.88</v>
      </c>
      <c r="N13" s="33">
        <v>61</v>
      </c>
      <c r="O13" s="37">
        <v>3.64</v>
      </c>
      <c r="P13" s="33">
        <v>140</v>
      </c>
      <c r="Q13" s="33">
        <v>3.5</v>
      </c>
    </row>
    <row r="14" spans="1:17" s="14" customFormat="1" ht="15" x14ac:dyDescent="0.4">
      <c r="A14" s="156" t="s">
        <v>663</v>
      </c>
      <c r="B14" s="156" t="s">
        <v>664</v>
      </c>
      <c r="C14" s="127" t="s">
        <v>24</v>
      </c>
      <c r="D14" s="216">
        <v>2</v>
      </c>
      <c r="E14" s="128">
        <v>2.2000000000000002</v>
      </c>
      <c r="F14" s="128">
        <f>Tabelle1[[#This Row],[Kicker]]-Tabelle1[[#This Row],[NEU]]</f>
        <v>-0.20000000000000018</v>
      </c>
      <c r="G14" s="33">
        <v>1.8</v>
      </c>
      <c r="H14" s="34">
        <v>1.5</v>
      </c>
      <c r="I14" s="33">
        <v>31</v>
      </c>
      <c r="J14" s="35">
        <f>STP!$L14+STP!$N14</f>
        <v>134</v>
      </c>
      <c r="K14" s="36">
        <f>(STP!$M14+STP!$O14)/2</f>
        <v>3.4750000000000001</v>
      </c>
      <c r="L14" s="33">
        <v>64</v>
      </c>
      <c r="M14" s="33">
        <v>3.43</v>
      </c>
      <c r="N14" s="33">
        <v>70</v>
      </c>
      <c r="O14" s="37">
        <v>3.52</v>
      </c>
      <c r="P14" s="33">
        <v>169</v>
      </c>
      <c r="Q14" s="33">
        <v>3.17</v>
      </c>
    </row>
    <row r="15" spans="1:17" s="18" customFormat="1" ht="15" x14ac:dyDescent="0.4">
      <c r="A15" s="156" t="s">
        <v>665</v>
      </c>
      <c r="B15" s="156" t="s">
        <v>666</v>
      </c>
      <c r="C15" s="127" t="s">
        <v>24</v>
      </c>
      <c r="D15" s="216">
        <v>1.5</v>
      </c>
      <c r="E15" s="128">
        <v>1.6</v>
      </c>
      <c r="F15" s="128">
        <f>Tabelle1[[#This Row],[Kicker]]-Tabelle1[[#This Row],[NEU]]</f>
        <v>-0.10000000000000009</v>
      </c>
      <c r="G15" s="45">
        <v>1.6</v>
      </c>
      <c r="H15" s="46">
        <v>1.3</v>
      </c>
      <c r="I15" s="45">
        <v>32</v>
      </c>
      <c r="J15" s="47">
        <f>STP!$L15+STP!$N15</f>
        <v>40</v>
      </c>
      <c r="K15" s="48">
        <f>(STP!$M15+STP!$O15)/2</f>
        <v>3.5</v>
      </c>
      <c r="L15" s="45">
        <v>40</v>
      </c>
      <c r="M15" s="45">
        <v>3.5</v>
      </c>
      <c r="N15" s="45">
        <v>0</v>
      </c>
      <c r="O15" s="49">
        <v>3.5</v>
      </c>
      <c r="P15" s="45">
        <v>114</v>
      </c>
      <c r="Q15" s="45">
        <v>3.56</v>
      </c>
    </row>
    <row r="16" spans="1:17" s="14" customFormat="1" ht="15" x14ac:dyDescent="0.4">
      <c r="A16" s="156" t="s">
        <v>667</v>
      </c>
      <c r="B16" s="156" t="s">
        <v>668</v>
      </c>
      <c r="C16" s="127" t="s">
        <v>38</v>
      </c>
      <c r="D16" s="216">
        <v>1</v>
      </c>
      <c r="E16" s="128">
        <v>1</v>
      </c>
      <c r="F16" s="128">
        <f>Tabelle1[[#This Row],[Kicker]]-Tabelle1[[#This Row],[NEU]]</f>
        <v>0</v>
      </c>
      <c r="G16" s="7">
        <v>1.3</v>
      </c>
      <c r="H16" s="9">
        <v>0.5</v>
      </c>
      <c r="I16" s="7">
        <v>23</v>
      </c>
      <c r="J16" s="10">
        <f>STP!$L16+STP!$N16</f>
        <v>10</v>
      </c>
      <c r="K16" s="11">
        <f>(STP!$M16+STP!$O16)/2</f>
        <v>0</v>
      </c>
      <c r="L16" s="7">
        <v>10</v>
      </c>
      <c r="M16" s="7">
        <v>0</v>
      </c>
      <c r="N16" s="7">
        <v>0</v>
      </c>
      <c r="O16" s="12">
        <v>0</v>
      </c>
      <c r="P16" s="7">
        <v>0</v>
      </c>
      <c r="Q16" s="7">
        <v>0</v>
      </c>
    </row>
    <row r="17" spans="1:17" s="16" customFormat="1" ht="15" x14ac:dyDescent="0.4">
      <c r="A17" s="156" t="s">
        <v>669</v>
      </c>
      <c r="B17" s="156" t="s">
        <v>670</v>
      </c>
      <c r="C17" s="127" t="s">
        <v>38</v>
      </c>
      <c r="D17" s="216">
        <v>0.5</v>
      </c>
      <c r="E17" s="128">
        <v>0.5</v>
      </c>
      <c r="F17" s="128">
        <f>Tabelle1[[#This Row],[Kicker]]-Tabelle1[[#This Row],[NEU]]</f>
        <v>0</v>
      </c>
      <c r="G17" s="7">
        <v>0.5</v>
      </c>
      <c r="H17" s="9">
        <v>0.2</v>
      </c>
      <c r="I17" s="7">
        <v>18</v>
      </c>
      <c r="J17" s="10">
        <f>STP!$L17+STP!$N17</f>
        <v>0</v>
      </c>
      <c r="K17" s="11">
        <f>(STP!$M17+STP!$O17)/2</f>
        <v>0</v>
      </c>
      <c r="L17" s="7">
        <v>0</v>
      </c>
      <c r="M17" s="7">
        <v>0</v>
      </c>
      <c r="N17" s="7">
        <v>0</v>
      </c>
      <c r="O17" s="12">
        <v>0</v>
      </c>
      <c r="P17" s="7">
        <v>0</v>
      </c>
      <c r="Q17" s="7">
        <v>0</v>
      </c>
    </row>
    <row r="18" spans="1:17" s="18" customFormat="1" ht="15" x14ac:dyDescent="0.4">
      <c r="A18" s="156" t="s">
        <v>671</v>
      </c>
      <c r="B18" s="156" t="s">
        <v>672</v>
      </c>
      <c r="C18" s="127" t="s">
        <v>38</v>
      </c>
      <c r="D18" s="216">
        <v>1.3</v>
      </c>
      <c r="E18" s="128">
        <v>1.4</v>
      </c>
      <c r="F18" s="128">
        <f>Tabelle1[[#This Row],[Kicker]]-Tabelle1[[#This Row],[NEU]]</f>
        <v>-9.9999999999999867E-2</v>
      </c>
      <c r="G18" s="45">
        <v>1.4</v>
      </c>
      <c r="H18" s="46">
        <v>2.5</v>
      </c>
      <c r="I18" s="45">
        <v>25</v>
      </c>
      <c r="J18" s="47">
        <f>STP!$L18+STP!$N18</f>
        <v>11</v>
      </c>
      <c r="K18" s="48">
        <f>(STP!$M18+STP!$O18)/2</f>
        <v>4.0649999999999995</v>
      </c>
      <c r="L18" s="45">
        <v>4</v>
      </c>
      <c r="M18" s="45">
        <v>4.17</v>
      </c>
      <c r="N18" s="45">
        <v>7</v>
      </c>
      <c r="O18" s="49">
        <v>3.96</v>
      </c>
      <c r="P18" s="45">
        <v>97</v>
      </c>
      <c r="Q18" s="45">
        <v>3.73</v>
      </c>
    </row>
    <row r="19" spans="1:17" s="14" customFormat="1" ht="15" x14ac:dyDescent="0.4">
      <c r="A19" s="274" t="s">
        <v>673</v>
      </c>
      <c r="B19" s="274" t="s">
        <v>674</v>
      </c>
      <c r="C19" s="127" t="s">
        <v>38</v>
      </c>
      <c r="D19" s="216">
        <v>1.9</v>
      </c>
      <c r="E19" s="128">
        <v>1.8</v>
      </c>
      <c r="F19" s="128">
        <f>Tabelle1[[#This Row],[Kicker]]-Tabelle1[[#This Row],[NEU]]</f>
        <v>9.9999999999999867E-2</v>
      </c>
      <c r="G19" s="33">
        <v>0</v>
      </c>
      <c r="H19" s="34">
        <v>3</v>
      </c>
      <c r="I19" s="33">
        <v>23</v>
      </c>
      <c r="J19" s="35">
        <f>STP!$L19+STP!$N19</f>
        <v>0</v>
      </c>
      <c r="K19" s="36">
        <f>(STP!$M19+STP!$O19)/2</f>
        <v>0</v>
      </c>
      <c r="L19" s="33">
        <v>0</v>
      </c>
      <c r="M19" s="33">
        <v>0</v>
      </c>
      <c r="N19" s="33">
        <v>0</v>
      </c>
      <c r="O19" s="37">
        <v>0</v>
      </c>
      <c r="P19" s="33">
        <v>0</v>
      </c>
      <c r="Q19" s="33">
        <v>0</v>
      </c>
    </row>
    <row r="20" spans="1:17" s="18" customFormat="1" ht="15" x14ac:dyDescent="0.4">
      <c r="A20" s="156" t="s">
        <v>675</v>
      </c>
      <c r="B20" s="156" t="s">
        <v>676</v>
      </c>
      <c r="C20" s="127" t="s">
        <v>38</v>
      </c>
      <c r="D20" s="216">
        <v>2.2000000000000002</v>
      </c>
      <c r="E20" s="128">
        <v>1.6</v>
      </c>
      <c r="F20" s="128">
        <f>Tabelle1[[#This Row],[Kicker]]-Tabelle1[[#This Row],[NEU]]</f>
        <v>0.60000000000000009</v>
      </c>
      <c r="G20" s="45">
        <v>1.7</v>
      </c>
      <c r="H20" s="46">
        <v>3</v>
      </c>
      <c r="I20" s="45">
        <v>25</v>
      </c>
      <c r="J20" s="47">
        <f>STP!$L20+STP!$N20</f>
        <v>30</v>
      </c>
      <c r="K20" s="48">
        <f>(STP!$M20+STP!$O20)/2</f>
        <v>3.2</v>
      </c>
      <c r="L20" s="45">
        <v>0</v>
      </c>
      <c r="M20" s="45">
        <v>3.2</v>
      </c>
      <c r="N20" s="45">
        <v>30</v>
      </c>
      <c r="O20" s="49">
        <v>3.2</v>
      </c>
      <c r="P20" s="45">
        <v>0</v>
      </c>
      <c r="Q20" s="45">
        <v>0</v>
      </c>
    </row>
    <row r="21" spans="1:17" s="14" customFormat="1" ht="15" x14ac:dyDescent="0.4">
      <c r="A21" s="156" t="s">
        <v>677</v>
      </c>
      <c r="B21" s="156" t="s">
        <v>678</v>
      </c>
      <c r="C21" s="127" t="s">
        <v>38</v>
      </c>
      <c r="D21" s="216">
        <v>2</v>
      </c>
      <c r="E21" s="128">
        <v>2.2000000000000002</v>
      </c>
      <c r="F21" s="128">
        <f>Tabelle1[[#This Row],[Kicker]]-Tabelle1[[#This Row],[NEU]]</f>
        <v>-0.20000000000000018</v>
      </c>
      <c r="G21" s="33">
        <v>2.2000000000000002</v>
      </c>
      <c r="H21" s="34">
        <v>2</v>
      </c>
      <c r="I21" s="33">
        <v>32</v>
      </c>
      <c r="J21" s="35">
        <f>STP!$L21+STP!$N21</f>
        <v>121</v>
      </c>
      <c r="K21" s="36">
        <f>(STP!$M21+STP!$O21)/2</f>
        <v>3.5300000000000002</v>
      </c>
      <c r="L21" s="33">
        <v>63</v>
      </c>
      <c r="M21" s="33">
        <v>3.6</v>
      </c>
      <c r="N21" s="33">
        <v>58</v>
      </c>
      <c r="O21" s="37">
        <v>3.46</v>
      </c>
      <c r="P21" s="33">
        <v>207</v>
      </c>
      <c r="Q21" s="33">
        <v>2.9</v>
      </c>
    </row>
    <row r="22" spans="1:17" s="16" customFormat="1" ht="15" x14ac:dyDescent="0.4">
      <c r="A22" s="156" t="s">
        <v>679</v>
      </c>
      <c r="B22" s="156" t="s">
        <v>680</v>
      </c>
      <c r="C22" s="127" t="s">
        <v>53</v>
      </c>
      <c r="D22" s="216">
        <v>1</v>
      </c>
      <c r="E22" s="128">
        <v>1</v>
      </c>
      <c r="F22" s="128">
        <f>Tabelle1[[#This Row],[Kicker]]-Tabelle1[[#This Row],[NEU]]</f>
        <v>0</v>
      </c>
      <c r="G22" s="7">
        <v>1.2</v>
      </c>
      <c r="H22" s="9">
        <v>0.5</v>
      </c>
      <c r="I22" s="7">
        <v>21</v>
      </c>
      <c r="J22" s="10">
        <f>STP!$L22+STP!$N22</f>
        <v>14</v>
      </c>
      <c r="K22" s="11">
        <f>(STP!$M22+STP!$O22)/2</f>
        <v>0</v>
      </c>
      <c r="L22" s="7">
        <v>0</v>
      </c>
      <c r="M22" s="7">
        <v>0</v>
      </c>
      <c r="N22" s="7">
        <v>14</v>
      </c>
      <c r="O22" s="12">
        <v>0</v>
      </c>
      <c r="P22" s="7">
        <v>0</v>
      </c>
      <c r="Q22" s="7">
        <v>0</v>
      </c>
    </row>
    <row r="23" spans="1:17" s="14" customFormat="1" ht="15" x14ac:dyDescent="0.4">
      <c r="A23" s="156" t="s">
        <v>681</v>
      </c>
      <c r="B23" s="156" t="s">
        <v>682</v>
      </c>
      <c r="C23" s="127" t="s">
        <v>53</v>
      </c>
      <c r="D23" s="216">
        <v>1.7</v>
      </c>
      <c r="E23" s="128">
        <v>1.4</v>
      </c>
      <c r="F23" s="128">
        <f>Tabelle1[[#This Row],[Kicker]]-Tabelle1[[#This Row],[NEU]]</f>
        <v>0.30000000000000004</v>
      </c>
      <c r="G23" s="7">
        <v>1.7</v>
      </c>
      <c r="H23" s="9">
        <v>4</v>
      </c>
      <c r="I23" s="7">
        <v>27</v>
      </c>
      <c r="J23" s="10">
        <f>STP!$L23+STP!$N23</f>
        <v>69</v>
      </c>
      <c r="K23" s="11">
        <f>(STP!$M23+STP!$O23)/2</f>
        <v>4.1850000000000005</v>
      </c>
      <c r="L23" s="7">
        <v>64</v>
      </c>
      <c r="M23" s="7">
        <v>3.42</v>
      </c>
      <c r="N23" s="7">
        <v>5</v>
      </c>
      <c r="O23" s="12">
        <v>4.95</v>
      </c>
      <c r="P23" s="7">
        <v>170</v>
      </c>
      <c r="Q23" s="7">
        <v>3.34</v>
      </c>
    </row>
    <row r="24" spans="1:17" s="14" customFormat="1" ht="15" x14ac:dyDescent="0.4">
      <c r="A24" s="156" t="s">
        <v>683</v>
      </c>
      <c r="B24" s="156" t="s">
        <v>233</v>
      </c>
      <c r="C24" s="127" t="s">
        <v>53</v>
      </c>
      <c r="D24" s="216">
        <v>1.4</v>
      </c>
      <c r="E24" s="128">
        <v>1.8</v>
      </c>
      <c r="F24" s="128">
        <f>Tabelle1[[#This Row],[Kicker]]-Tabelle1[[#This Row],[NEU]]</f>
        <v>-0.40000000000000013</v>
      </c>
      <c r="G24" s="33">
        <v>0</v>
      </c>
      <c r="H24" s="34">
        <v>2.5</v>
      </c>
      <c r="I24" s="33">
        <v>23</v>
      </c>
      <c r="J24" s="35">
        <f>STP!$L24+STP!$N24</f>
        <v>0</v>
      </c>
      <c r="K24" s="36">
        <f>(STP!$M24+STP!$O24)/2</f>
        <v>0</v>
      </c>
      <c r="L24" s="33">
        <v>0</v>
      </c>
      <c r="M24" s="33">
        <v>0</v>
      </c>
      <c r="N24" s="33">
        <v>0</v>
      </c>
      <c r="O24" s="37">
        <v>0</v>
      </c>
      <c r="P24" s="33">
        <v>0</v>
      </c>
      <c r="Q24" s="33">
        <v>0</v>
      </c>
    </row>
    <row r="25" spans="1:17" s="14" customFormat="1" ht="15" x14ac:dyDescent="0.4">
      <c r="A25" s="156" t="s">
        <v>684</v>
      </c>
      <c r="B25" s="156" t="s">
        <v>685</v>
      </c>
      <c r="C25" s="127" t="s">
        <v>53</v>
      </c>
      <c r="D25" s="216">
        <v>0.5</v>
      </c>
      <c r="E25" s="128">
        <v>0.5</v>
      </c>
      <c r="F25" s="128">
        <f>Tabelle1[[#This Row],[Kicker]]-Tabelle1[[#This Row],[NEU]]</f>
        <v>0</v>
      </c>
      <c r="G25" s="7">
        <v>0.5</v>
      </c>
      <c r="H25" s="9">
        <v>0.1</v>
      </c>
      <c r="I25" s="7">
        <v>21</v>
      </c>
      <c r="J25" s="10">
        <f>STP!$L25+STP!$N25</f>
        <v>0</v>
      </c>
      <c r="K25" s="11">
        <f>(STP!$M25+STP!$O25)/2</f>
        <v>0</v>
      </c>
      <c r="L25" s="7">
        <v>0</v>
      </c>
      <c r="M25" s="7">
        <v>0</v>
      </c>
      <c r="N25" s="7">
        <v>0</v>
      </c>
      <c r="O25" s="12">
        <v>0</v>
      </c>
      <c r="P25" s="7">
        <v>0</v>
      </c>
      <c r="Q25" s="7">
        <v>0</v>
      </c>
    </row>
    <row r="26" spans="1:17" s="16" customFormat="1" ht="15" x14ac:dyDescent="0.4">
      <c r="A26" s="156" t="s">
        <v>686</v>
      </c>
      <c r="B26" s="156" t="s">
        <v>687</v>
      </c>
      <c r="C26" s="127" t="s">
        <v>53</v>
      </c>
      <c r="D26" s="216">
        <v>1.2</v>
      </c>
      <c r="E26" s="128">
        <v>0.8</v>
      </c>
      <c r="F26" s="128">
        <f>Tabelle1[[#This Row],[Kicker]]-Tabelle1[[#This Row],[NEU]]</f>
        <v>0.39999999999999991</v>
      </c>
      <c r="G26" s="7">
        <v>0</v>
      </c>
      <c r="H26" s="9">
        <v>0.9</v>
      </c>
      <c r="I26" s="7">
        <v>22</v>
      </c>
      <c r="J26" s="10">
        <f>STP!$L26+STP!$N26</f>
        <v>0</v>
      </c>
      <c r="K26" s="11">
        <f>(STP!$M26+STP!$O26)/2</f>
        <v>0</v>
      </c>
      <c r="L26" s="7">
        <v>0</v>
      </c>
      <c r="M26" s="7">
        <v>0</v>
      </c>
      <c r="N26" s="7">
        <v>0</v>
      </c>
      <c r="O26" s="12">
        <v>0</v>
      </c>
      <c r="P26" s="7">
        <v>0</v>
      </c>
      <c r="Q26" s="7">
        <v>0</v>
      </c>
    </row>
    <row r="27" spans="1:17" s="16" customFormat="1" ht="15" x14ac:dyDescent="0.4">
      <c r="A27" s="274" t="s">
        <v>547</v>
      </c>
      <c r="B27" s="274" t="s">
        <v>688</v>
      </c>
      <c r="C27" s="127" t="s">
        <v>53</v>
      </c>
      <c r="D27" s="216">
        <v>1</v>
      </c>
      <c r="E27" s="128">
        <v>1.2</v>
      </c>
      <c r="F27" s="128">
        <f>Tabelle1[[#This Row],[Kicker]]-Tabelle1[[#This Row],[NEU]]</f>
        <v>-0.19999999999999996</v>
      </c>
      <c r="G27" s="7">
        <v>1.2</v>
      </c>
      <c r="H27" s="9">
        <v>0.5</v>
      </c>
      <c r="I27" s="7">
        <v>23</v>
      </c>
      <c r="J27" s="10">
        <f>STP!$L27+STP!$N27</f>
        <v>26</v>
      </c>
      <c r="K27" s="11">
        <f>(STP!$M27+STP!$O27)/2</f>
        <v>0</v>
      </c>
      <c r="L27" s="7">
        <v>12</v>
      </c>
      <c r="M27" s="7">
        <v>0</v>
      </c>
      <c r="N27" s="7">
        <v>14</v>
      </c>
      <c r="O27" s="12">
        <v>0</v>
      </c>
      <c r="P27" s="7">
        <v>0</v>
      </c>
      <c r="Q27" s="7">
        <v>0</v>
      </c>
    </row>
    <row r="28" spans="1:17" s="14" customFormat="1" ht="15" x14ac:dyDescent="0.4">
      <c r="A28" s="156" t="s">
        <v>689</v>
      </c>
      <c r="B28" s="156" t="s">
        <v>690</v>
      </c>
      <c r="C28" s="127" t="s">
        <v>53</v>
      </c>
      <c r="D28" s="216">
        <v>2</v>
      </c>
      <c r="E28" s="128">
        <v>1.8</v>
      </c>
      <c r="F28" s="128">
        <f>Tabelle1[[#This Row],[Kicker]]-Tabelle1[[#This Row],[NEU]]</f>
        <v>0.19999999999999996</v>
      </c>
      <c r="G28" s="33">
        <v>0</v>
      </c>
      <c r="H28" s="34">
        <v>2.5</v>
      </c>
      <c r="I28" s="33">
        <v>28</v>
      </c>
      <c r="J28" s="35">
        <f>STP!$L28+STP!$N28</f>
        <v>0</v>
      </c>
      <c r="K28" s="36">
        <f>(STP!$M28+STP!$O28)/2</f>
        <v>0</v>
      </c>
      <c r="L28" s="33">
        <v>0</v>
      </c>
      <c r="M28" s="33">
        <v>0</v>
      </c>
      <c r="N28" s="33">
        <v>0</v>
      </c>
      <c r="O28" s="37">
        <v>0</v>
      </c>
      <c r="P28" s="33">
        <v>0</v>
      </c>
      <c r="Q28" s="33">
        <v>0</v>
      </c>
    </row>
    <row r="29" spans="1:17" s="18" customFormat="1" ht="15" x14ac:dyDescent="0.4">
      <c r="A29" s="156" t="s">
        <v>691</v>
      </c>
      <c r="B29" s="156" t="s">
        <v>692</v>
      </c>
      <c r="C29" s="127" t="s">
        <v>53</v>
      </c>
      <c r="D29" s="216">
        <v>1.6</v>
      </c>
      <c r="E29" s="128">
        <v>1.4</v>
      </c>
      <c r="F29" s="128">
        <f>Tabelle1[[#This Row],[Kicker]]-Tabelle1[[#This Row],[NEU]]</f>
        <v>0.20000000000000018</v>
      </c>
      <c r="G29" s="45">
        <v>0.8</v>
      </c>
      <c r="H29" s="46">
        <v>1.5</v>
      </c>
      <c r="I29" s="45">
        <v>28</v>
      </c>
      <c r="J29" s="47">
        <f>STP!$L29+STP!$N29</f>
        <v>45</v>
      </c>
      <c r="K29" s="48">
        <f>(STP!$M29+STP!$O29)/2</f>
        <v>4.3499999999999996</v>
      </c>
      <c r="L29" s="45">
        <v>14</v>
      </c>
      <c r="M29" s="45">
        <v>4.5</v>
      </c>
      <c r="N29" s="45">
        <v>31</v>
      </c>
      <c r="O29" s="49">
        <v>4.2</v>
      </c>
      <c r="P29" s="45">
        <v>19</v>
      </c>
      <c r="Q29" s="45">
        <v>3.25</v>
      </c>
    </row>
    <row r="30" spans="1:17" s="14" customFormat="1" ht="15" x14ac:dyDescent="0.4">
      <c r="A30" s="156"/>
      <c r="B30" s="325"/>
      <c r="C30" s="127" t="s">
        <v>53</v>
      </c>
      <c r="D30" s="216"/>
      <c r="E30" s="128"/>
      <c r="F30" s="128">
        <f>Tabelle1[[#This Row],[Kicker]]-Tabelle1[[#This Row],[NEU]]</f>
        <v>0</v>
      </c>
      <c r="G30" s="33"/>
      <c r="H30" s="34"/>
      <c r="I30" s="33"/>
      <c r="J30" s="33"/>
      <c r="K30" s="58"/>
      <c r="L30" s="33"/>
      <c r="M30" s="33"/>
      <c r="N30" s="33"/>
      <c r="O30" s="37"/>
      <c r="P30" s="33"/>
      <c r="Q30" s="33"/>
    </row>
    <row r="31" spans="1:17" s="16" customFormat="1" ht="15" x14ac:dyDescent="0.4">
      <c r="A31" s="156"/>
      <c r="B31" s="325"/>
      <c r="C31" s="127" t="s">
        <v>53</v>
      </c>
      <c r="D31" s="182"/>
      <c r="E31" s="128"/>
      <c r="F31" s="128">
        <f>Tabelle1[[#This Row],[Kicker]]-Tabelle1[[#This Row],[NEU]]</f>
        <v>0</v>
      </c>
      <c r="G31" s="39"/>
      <c r="H31" s="41"/>
      <c r="I31" s="39"/>
      <c r="J31" s="39"/>
      <c r="K31" s="59"/>
      <c r="L31" s="39"/>
      <c r="M31" s="39"/>
      <c r="N31" s="39"/>
      <c r="O31" s="44"/>
      <c r="P31" s="39"/>
      <c r="Q31" s="39"/>
    </row>
    <row r="32" spans="1:17" s="14" customFormat="1" ht="15" x14ac:dyDescent="0.4">
      <c r="A32" s="156"/>
      <c r="B32" s="156"/>
      <c r="C32" s="127" t="s">
        <v>53</v>
      </c>
      <c r="D32" s="216"/>
      <c r="E32" s="128"/>
      <c r="F32" s="128">
        <f>Tabelle1[[#This Row],[Kicker]]-Tabelle1[[#This Row],[NEU]]</f>
        <v>0</v>
      </c>
      <c r="G32" s="33"/>
      <c r="H32" s="34"/>
      <c r="I32" s="33"/>
      <c r="J32" s="33"/>
      <c r="K32" s="58"/>
      <c r="L32" s="33"/>
      <c r="M32" s="33"/>
      <c r="N32" s="33"/>
      <c r="O32" s="37"/>
      <c r="P32" s="33"/>
      <c r="Q32" s="33"/>
    </row>
    <row r="33" spans="1:17" s="18" customFormat="1" ht="15" x14ac:dyDescent="0.4">
      <c r="A33" s="156"/>
      <c r="B33" s="156"/>
      <c r="C33" s="127" t="s">
        <v>53</v>
      </c>
      <c r="D33" s="182"/>
      <c r="E33" s="128"/>
      <c r="F33" s="128">
        <f>Tabelle1[[#This Row],[Kicker]]-Tabelle1[[#This Row],[NEU]]</f>
        <v>0</v>
      </c>
      <c r="G33" s="7"/>
      <c r="H33" s="9"/>
      <c r="I33" s="7"/>
      <c r="J33" s="7"/>
      <c r="K33" s="24"/>
      <c r="L33" s="7"/>
      <c r="M33" s="7"/>
      <c r="N33" s="7"/>
      <c r="O33" s="12"/>
      <c r="P33" s="7"/>
      <c r="Q33" s="7"/>
    </row>
    <row r="34" spans="1:17" s="50" customFormat="1" ht="15" x14ac:dyDescent="0.4">
      <c r="A34" s="156"/>
      <c r="B34" s="156"/>
      <c r="C34" s="127" t="s">
        <v>53</v>
      </c>
      <c r="D34" s="219">
        <f>SUM(D2:D33)</f>
        <v>40.200000000000003</v>
      </c>
      <c r="E34" s="128">
        <f>SUM(E2:E33)</f>
        <v>38.999999999999993</v>
      </c>
      <c r="F34" s="128">
        <f>Tabelle1[[#This Row],[Kicker]]-Tabelle1[[#This Row],[NEU]]</f>
        <v>1.2000000000000099</v>
      </c>
      <c r="G34" s="60"/>
      <c r="H34" s="61"/>
      <c r="I34" s="60"/>
      <c r="J34" s="60"/>
      <c r="K34" s="62"/>
      <c r="L34" s="60"/>
      <c r="M34" s="60"/>
      <c r="N34" s="60"/>
      <c r="O34" s="63"/>
      <c r="P34" s="60"/>
      <c r="Q34" s="60"/>
    </row>
    <row r="35" spans="1:17" s="18" customFormat="1" ht="15" x14ac:dyDescent="0.4">
      <c r="A35" s="156"/>
      <c r="B35" s="156"/>
      <c r="C35" s="127" t="s">
        <v>53</v>
      </c>
      <c r="D35" s="127"/>
      <c r="E35" s="128"/>
      <c r="F35" s="128"/>
      <c r="G35" s="7"/>
      <c r="H35" s="9"/>
      <c r="I35" s="7"/>
      <c r="J35" s="7"/>
      <c r="K35" s="24"/>
      <c r="L35" s="7"/>
      <c r="M35" s="7"/>
      <c r="N35" s="7"/>
      <c r="O35" s="12"/>
      <c r="P35" s="7"/>
      <c r="Q35" s="7"/>
    </row>
    <row r="36" spans="1:17" s="18" customFormat="1" x14ac:dyDescent="0.35">
      <c r="A36" s="20"/>
      <c r="B36" s="20"/>
      <c r="C36" s="7" t="s">
        <v>53</v>
      </c>
      <c r="D36" s="7"/>
      <c r="E36" s="52"/>
      <c r="F36" s="52"/>
      <c r="G36" s="7"/>
      <c r="H36" s="9"/>
      <c r="I36" s="7"/>
      <c r="J36" s="7"/>
      <c r="K36" s="24"/>
      <c r="L36" s="7"/>
      <c r="M36" s="7"/>
      <c r="N36" s="7"/>
      <c r="O36" s="12"/>
      <c r="P36" s="7"/>
      <c r="Q36" s="7"/>
    </row>
    <row r="37" spans="1:17" s="18" customFormat="1" x14ac:dyDescent="0.35">
      <c r="A37" s="20"/>
      <c r="B37" s="20"/>
      <c r="C37" s="7" t="s">
        <v>53</v>
      </c>
      <c r="D37" s="7"/>
      <c r="E37" s="52"/>
      <c r="F37" s="52"/>
      <c r="G37" s="7"/>
      <c r="H37" s="9"/>
      <c r="I37" s="7"/>
      <c r="J37" s="7"/>
      <c r="K37" s="24"/>
      <c r="L37" s="7"/>
      <c r="M37" s="7"/>
      <c r="N37" s="7"/>
      <c r="O37" s="12"/>
      <c r="P37" s="7"/>
      <c r="Q37" s="7"/>
    </row>
    <row r="38" spans="1:17" x14ac:dyDescent="0.35">
      <c r="A38" s="23"/>
      <c r="B38" s="19"/>
      <c r="C38" s="7"/>
      <c r="D38" s="7"/>
      <c r="E38" s="8"/>
      <c r="F38" s="8"/>
      <c r="G38" s="7"/>
      <c r="H38" s="9"/>
      <c r="I38" s="7"/>
      <c r="J38" s="7"/>
      <c r="K38" s="24"/>
      <c r="L38" s="7"/>
      <c r="M38" s="7"/>
      <c r="N38" s="7"/>
      <c r="O38" s="12"/>
      <c r="P38" s="7"/>
      <c r="Q38" s="7"/>
    </row>
    <row r="39" spans="1:17" s="18" customFormat="1" x14ac:dyDescent="0.35">
      <c r="A39" s="27"/>
      <c r="B39" s="28"/>
      <c r="C39" s="22" t="s">
        <v>53</v>
      </c>
      <c r="D39" s="22"/>
      <c r="E39" s="21"/>
      <c r="F39" s="21"/>
      <c r="G39" s="22"/>
      <c r="H39" s="25"/>
      <c r="I39" s="22"/>
      <c r="J39" s="7"/>
      <c r="K39" s="24"/>
      <c r="L39" s="22"/>
      <c r="M39" s="22"/>
      <c r="N39" s="22"/>
      <c r="O39" s="26"/>
      <c r="P39" s="7"/>
      <c r="Q39" s="7"/>
    </row>
    <row r="40" spans="1:17" s="14" customFormat="1" x14ac:dyDescent="0.35">
      <c r="A40" s="27"/>
      <c r="B40" s="28"/>
      <c r="C40" s="22" t="s">
        <v>24</v>
      </c>
      <c r="D40" s="22"/>
      <c r="E40" s="21"/>
      <c r="F40" s="21"/>
      <c r="G40" s="22"/>
      <c r="H40" s="25"/>
      <c r="I40" s="22"/>
      <c r="J40" s="22"/>
      <c r="K40" s="29"/>
      <c r="L40" s="22"/>
      <c r="M40" s="22"/>
      <c r="N40" s="22"/>
      <c r="O40" s="26"/>
      <c r="P40" s="7"/>
      <c r="Q40" s="7"/>
    </row>
    <row r="41" spans="1:17" s="16" customFormat="1" x14ac:dyDescent="0.35">
      <c r="A41" s="27"/>
      <c r="B41" s="28"/>
      <c r="C41" s="22" t="s">
        <v>17</v>
      </c>
      <c r="D41" s="22"/>
      <c r="E41" s="21"/>
      <c r="F41" s="21"/>
      <c r="G41" s="22"/>
      <c r="H41" s="25"/>
      <c r="I41" s="22"/>
      <c r="J41" s="22"/>
      <c r="K41" s="29"/>
      <c r="L41" s="22"/>
      <c r="M41" s="22"/>
      <c r="N41" s="22"/>
      <c r="O41" s="26"/>
      <c r="P41" s="22"/>
      <c r="Q41" s="22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40"/>
  <sheetViews>
    <sheetView topLeftCell="A4" workbookViewId="0">
      <selection activeCell="A36" sqref="A36:B36"/>
    </sheetView>
  </sheetViews>
  <sheetFormatPr baseColWidth="10" defaultRowHeight="14.5" x14ac:dyDescent="0.35"/>
  <cols>
    <col min="1" max="1" width="15.08984375" customWidth="1"/>
    <col min="2" max="2" width="13.1796875" customWidth="1"/>
    <col min="3" max="4" width="10.90625" customWidth="1"/>
  </cols>
  <sheetData>
    <row r="1" spans="1:17" ht="15" x14ac:dyDescent="0.4">
      <c r="A1" s="314" t="s">
        <v>693</v>
      </c>
      <c r="B1" s="315" t="s">
        <v>694</v>
      </c>
      <c r="C1" s="295" t="s">
        <v>17</v>
      </c>
      <c r="D1" s="181">
        <v>0.5</v>
      </c>
      <c r="E1" s="128">
        <v>0.5</v>
      </c>
      <c r="F1" s="128">
        <f>D1-E1</f>
        <v>0</v>
      </c>
      <c r="G1" s="295">
        <v>0.5</v>
      </c>
      <c r="H1" s="260">
        <v>0.25</v>
      </c>
      <c r="I1" s="259">
        <v>21</v>
      </c>
      <c r="J1" s="247" t="e">
        <f>#REF!+#REF!</f>
        <v>#REF!</v>
      </c>
      <c r="K1" s="261" t="e">
        <f>(#REF!+#REF!)/2</f>
        <v>#REF!</v>
      </c>
      <c r="L1" s="259">
        <v>0</v>
      </c>
      <c r="M1" s="259">
        <v>0</v>
      </c>
      <c r="N1" s="259">
        <v>0</v>
      </c>
      <c r="O1" s="262">
        <v>0</v>
      </c>
      <c r="P1" s="263">
        <v>0</v>
      </c>
      <c r="Q1" s="263">
        <v>0</v>
      </c>
    </row>
    <row r="2" spans="1:17" ht="15" x14ac:dyDescent="0.4">
      <c r="A2" s="316" t="s">
        <v>181</v>
      </c>
      <c r="B2" s="317" t="s">
        <v>404</v>
      </c>
      <c r="C2" s="297" t="s">
        <v>17</v>
      </c>
      <c r="D2" s="216">
        <v>0.8</v>
      </c>
      <c r="E2" s="128">
        <v>1</v>
      </c>
      <c r="F2" s="128">
        <f t="shared" ref="F2:F36" si="0">D2-E2</f>
        <v>-0.19999999999999996</v>
      </c>
      <c r="G2" s="297">
        <v>0.8</v>
      </c>
      <c r="H2" s="246">
        <v>0.75</v>
      </c>
      <c r="I2" s="245">
        <v>24</v>
      </c>
      <c r="J2" s="245" t="e">
        <f>#REF!+#REF!</f>
        <v>#REF!</v>
      </c>
      <c r="K2" s="264" t="e">
        <f>(#REF!+#REF!)/2</f>
        <v>#REF!</v>
      </c>
      <c r="L2" s="245">
        <v>0</v>
      </c>
      <c r="M2" s="245">
        <v>3.08</v>
      </c>
      <c r="N2" s="245">
        <v>37</v>
      </c>
      <c r="O2" s="265">
        <v>3.08</v>
      </c>
      <c r="P2" s="245">
        <v>20</v>
      </c>
      <c r="Q2" s="245"/>
    </row>
    <row r="3" spans="1:17" ht="15" x14ac:dyDescent="0.4">
      <c r="A3" s="314" t="s">
        <v>695</v>
      </c>
      <c r="B3" s="315" t="s">
        <v>354</v>
      </c>
      <c r="C3" s="295" t="s">
        <v>17</v>
      </c>
      <c r="D3" s="216">
        <v>3.4</v>
      </c>
      <c r="E3" s="128">
        <v>3.6</v>
      </c>
      <c r="F3" s="128">
        <f t="shared" si="0"/>
        <v>-0.20000000000000018</v>
      </c>
      <c r="G3" s="295">
        <v>3.8</v>
      </c>
      <c r="H3" s="244">
        <v>3</v>
      </c>
      <c r="I3" s="243">
        <v>35</v>
      </c>
      <c r="J3" s="247" t="e">
        <f>#REF!+#REF!</f>
        <v>#REF!</v>
      </c>
      <c r="K3" s="261" t="e">
        <f>(#REF!+#REF!)/2</f>
        <v>#REF!</v>
      </c>
      <c r="L3" s="243">
        <v>107</v>
      </c>
      <c r="M3" s="243">
        <v>2.83</v>
      </c>
      <c r="N3" s="243">
        <v>77</v>
      </c>
      <c r="O3" s="266">
        <v>3.15</v>
      </c>
      <c r="P3" s="243">
        <v>241</v>
      </c>
      <c r="Q3" s="243">
        <v>2.85</v>
      </c>
    </row>
    <row r="4" spans="1:17" ht="15" x14ac:dyDescent="0.4">
      <c r="A4" s="316" t="s">
        <v>696</v>
      </c>
      <c r="B4" s="317" t="s">
        <v>697</v>
      </c>
      <c r="C4" s="297" t="s">
        <v>24</v>
      </c>
      <c r="D4" s="216">
        <v>0.5</v>
      </c>
      <c r="E4" s="128">
        <v>0.5</v>
      </c>
      <c r="F4" s="128">
        <f t="shared" si="0"/>
        <v>0</v>
      </c>
      <c r="G4" s="297">
        <v>0.5</v>
      </c>
      <c r="H4" s="246">
        <v>0.35</v>
      </c>
      <c r="I4" s="245">
        <v>20</v>
      </c>
      <c r="J4" s="245" t="e">
        <f>#REF!+#REF!</f>
        <v>#REF!</v>
      </c>
      <c r="K4" s="264" t="e">
        <f>(#REF!+#REF!)/2</f>
        <v>#REF!</v>
      </c>
      <c r="L4" s="245">
        <v>0</v>
      </c>
      <c r="M4" s="245">
        <v>0</v>
      </c>
      <c r="N4" s="245">
        <v>2</v>
      </c>
      <c r="O4" s="265">
        <v>0</v>
      </c>
      <c r="P4" s="245">
        <v>0</v>
      </c>
      <c r="Q4" s="245">
        <v>0</v>
      </c>
    </row>
    <row r="5" spans="1:17" ht="15" x14ac:dyDescent="0.4">
      <c r="A5" s="314" t="s">
        <v>698</v>
      </c>
      <c r="B5" s="315" t="s">
        <v>222</v>
      </c>
      <c r="C5" s="295" t="s">
        <v>24</v>
      </c>
      <c r="D5" s="216">
        <v>1.3</v>
      </c>
      <c r="E5" s="128">
        <v>1</v>
      </c>
      <c r="F5" s="128">
        <f t="shared" si="0"/>
        <v>0.30000000000000004</v>
      </c>
      <c r="G5" s="295">
        <v>1.8</v>
      </c>
      <c r="H5" s="248">
        <v>3.5</v>
      </c>
      <c r="I5" s="247">
        <v>25</v>
      </c>
      <c r="J5" s="247" t="e">
        <f>#REF!+#REF!</f>
        <v>#REF!</v>
      </c>
      <c r="K5" s="261" t="e">
        <f>(#REF!+#REF!)/2</f>
        <v>#REF!</v>
      </c>
      <c r="L5" s="247">
        <v>-2</v>
      </c>
      <c r="M5" s="247">
        <v>4.33</v>
      </c>
      <c r="N5" s="247">
        <v>0</v>
      </c>
      <c r="O5" s="267">
        <v>4.67</v>
      </c>
      <c r="P5" s="247">
        <v>0</v>
      </c>
      <c r="Q5" s="247">
        <v>0</v>
      </c>
    </row>
    <row r="6" spans="1:17" ht="15" x14ac:dyDescent="0.4">
      <c r="A6" s="316" t="s">
        <v>699</v>
      </c>
      <c r="B6" s="317" t="s">
        <v>25</v>
      </c>
      <c r="C6" s="297" t="s">
        <v>24</v>
      </c>
      <c r="D6" s="216">
        <v>1.8</v>
      </c>
      <c r="E6" s="128">
        <v>1.8</v>
      </c>
      <c r="F6" s="128">
        <f t="shared" si="0"/>
        <v>0</v>
      </c>
      <c r="G6" s="297">
        <v>1.2</v>
      </c>
      <c r="H6" s="258">
        <v>5</v>
      </c>
      <c r="I6" s="257">
        <v>24</v>
      </c>
      <c r="J6" s="245" t="e">
        <f>#REF!+#REF!</f>
        <v>#REF!</v>
      </c>
      <c r="K6" s="264" t="e">
        <f>(#REF!+#REF!)/2</f>
        <v>#REF!</v>
      </c>
      <c r="L6" s="257">
        <v>36</v>
      </c>
      <c r="M6" s="257">
        <v>3.21</v>
      </c>
      <c r="N6" s="257">
        <v>55</v>
      </c>
      <c r="O6" s="268">
        <v>3.78</v>
      </c>
      <c r="P6" s="257">
        <v>0</v>
      </c>
      <c r="Q6" s="257">
        <v>0</v>
      </c>
    </row>
    <row r="7" spans="1:17" ht="15" x14ac:dyDescent="0.4">
      <c r="A7" s="314" t="s">
        <v>700</v>
      </c>
      <c r="B7" s="315" t="s">
        <v>123</v>
      </c>
      <c r="C7" s="295" t="s">
        <v>24</v>
      </c>
      <c r="D7" s="216">
        <v>1.5</v>
      </c>
      <c r="E7" s="128">
        <v>1.2</v>
      </c>
      <c r="F7" s="128">
        <f t="shared" si="0"/>
        <v>0.30000000000000004</v>
      </c>
      <c r="G7" s="295">
        <v>2</v>
      </c>
      <c r="H7" s="244">
        <v>5</v>
      </c>
      <c r="I7" s="243">
        <v>24</v>
      </c>
      <c r="J7" s="247" t="e">
        <f>#REF!+#REF!</f>
        <v>#REF!</v>
      </c>
      <c r="K7" s="261" t="e">
        <f>(#REF!+#REF!)/2</f>
        <v>#REF!</v>
      </c>
      <c r="L7" s="243">
        <v>8</v>
      </c>
      <c r="M7" s="243">
        <v>4.3899999999999997</v>
      </c>
      <c r="N7" s="243">
        <v>44</v>
      </c>
      <c r="O7" s="266">
        <v>4.05</v>
      </c>
      <c r="P7" s="243">
        <v>0</v>
      </c>
      <c r="Q7" s="243">
        <v>0</v>
      </c>
    </row>
    <row r="8" spans="1:17" ht="15" x14ac:dyDescent="0.4">
      <c r="A8" s="316" t="s">
        <v>701</v>
      </c>
      <c r="B8" s="317" t="s">
        <v>283</v>
      </c>
      <c r="C8" s="297" t="s">
        <v>24</v>
      </c>
      <c r="D8" s="216">
        <v>1.3</v>
      </c>
      <c r="E8" s="128">
        <v>1</v>
      </c>
      <c r="F8" s="128">
        <f t="shared" si="0"/>
        <v>0.30000000000000004</v>
      </c>
      <c r="G8" s="297">
        <v>1.2</v>
      </c>
      <c r="H8" s="270">
        <v>3</v>
      </c>
      <c r="I8" s="269">
        <v>20</v>
      </c>
      <c r="J8" s="245" t="e">
        <f>#REF!+#REF!</f>
        <v>#REF!</v>
      </c>
      <c r="K8" s="264" t="e">
        <f>(#REF!+#REF!)/2</f>
        <v>#REF!</v>
      </c>
      <c r="L8" s="269">
        <v>0</v>
      </c>
      <c r="M8" s="269">
        <v>4.4000000000000004</v>
      </c>
      <c r="N8" s="269">
        <v>8</v>
      </c>
      <c r="O8" s="271">
        <v>4.4000000000000004</v>
      </c>
      <c r="P8" s="269">
        <v>12</v>
      </c>
      <c r="Q8" s="269">
        <v>4.07</v>
      </c>
    </row>
    <row r="9" spans="1:17" ht="15" x14ac:dyDescent="0.4">
      <c r="A9" s="314" t="s">
        <v>702</v>
      </c>
      <c r="B9" s="315" t="s">
        <v>703</v>
      </c>
      <c r="C9" s="295" t="s">
        <v>24</v>
      </c>
      <c r="D9" s="216">
        <v>1.5</v>
      </c>
      <c r="E9" s="128">
        <v>1.5</v>
      </c>
      <c r="F9" s="128">
        <f t="shared" si="0"/>
        <v>0</v>
      </c>
      <c r="G9" s="295">
        <v>2</v>
      </c>
      <c r="H9" s="244">
        <v>7</v>
      </c>
      <c r="I9" s="243">
        <v>25</v>
      </c>
      <c r="J9" s="247" t="e">
        <f>#REF!+#REF!</f>
        <v>#REF!</v>
      </c>
      <c r="K9" s="261" t="e">
        <f>(#REF!+#REF!)/2</f>
        <v>#REF!</v>
      </c>
      <c r="L9" s="243">
        <v>39</v>
      </c>
      <c r="M9" s="243">
        <v>3.59</v>
      </c>
      <c r="N9" s="243">
        <v>14</v>
      </c>
      <c r="O9" s="266">
        <v>4.07</v>
      </c>
      <c r="P9" s="243">
        <v>0</v>
      </c>
      <c r="Q9" s="243">
        <v>0</v>
      </c>
    </row>
    <row r="10" spans="1:17" ht="15" x14ac:dyDescent="0.4">
      <c r="A10" s="316" t="s">
        <v>704</v>
      </c>
      <c r="B10" s="317" t="s">
        <v>705</v>
      </c>
      <c r="C10" s="297" t="s">
        <v>24</v>
      </c>
      <c r="D10" s="216"/>
      <c r="E10" s="128"/>
      <c r="F10" s="128">
        <f t="shared" si="0"/>
        <v>0</v>
      </c>
      <c r="G10" s="297">
        <v>1.2</v>
      </c>
      <c r="H10" s="258">
        <v>2.5</v>
      </c>
      <c r="I10" s="257">
        <v>26</v>
      </c>
      <c r="J10" s="245" t="e">
        <f>#REF!+#REF!</f>
        <v>#REF!</v>
      </c>
      <c r="K10" s="264" t="e">
        <f>(#REF!+#REF!)/2</f>
        <v>#REF!</v>
      </c>
      <c r="L10" s="257">
        <v>18</v>
      </c>
      <c r="M10" s="257">
        <v>3.86</v>
      </c>
      <c r="N10" s="257">
        <v>14</v>
      </c>
      <c r="O10" s="268">
        <v>4.26</v>
      </c>
      <c r="P10" s="257">
        <v>9</v>
      </c>
      <c r="Q10" s="257">
        <v>4.25</v>
      </c>
    </row>
    <row r="11" spans="1:17" ht="15" x14ac:dyDescent="0.4">
      <c r="A11" s="314" t="s">
        <v>706</v>
      </c>
      <c r="B11" s="315" t="s">
        <v>707</v>
      </c>
      <c r="C11" s="295" t="s">
        <v>24</v>
      </c>
      <c r="D11" s="216">
        <v>1.6</v>
      </c>
      <c r="E11" s="128">
        <v>1.4</v>
      </c>
      <c r="F11" s="128">
        <f t="shared" si="0"/>
        <v>0.20000000000000018</v>
      </c>
      <c r="G11" s="295">
        <v>2</v>
      </c>
      <c r="H11" s="252">
        <v>5</v>
      </c>
      <c r="I11" s="251">
        <v>25</v>
      </c>
      <c r="J11" s="247" t="e">
        <f>#REF!+#REF!</f>
        <v>#REF!</v>
      </c>
      <c r="K11" s="261" t="e">
        <f>(#REF!+#REF!)/2</f>
        <v>#REF!</v>
      </c>
      <c r="L11" s="251">
        <v>0</v>
      </c>
      <c r="M11" s="251">
        <v>0</v>
      </c>
      <c r="N11" s="251">
        <v>0</v>
      </c>
      <c r="O11" s="272">
        <v>0</v>
      </c>
      <c r="P11" s="251">
        <v>138</v>
      </c>
      <c r="Q11" s="251">
        <v>3.43</v>
      </c>
    </row>
    <row r="12" spans="1:17" ht="15" x14ac:dyDescent="0.4">
      <c r="A12" s="319" t="s">
        <v>708</v>
      </c>
      <c r="B12" s="319" t="s">
        <v>709</v>
      </c>
      <c r="C12" s="297" t="s">
        <v>38</v>
      </c>
      <c r="D12" s="216">
        <v>1.8</v>
      </c>
      <c r="E12" s="128">
        <v>2.2000000000000002</v>
      </c>
      <c r="F12" s="128">
        <f t="shared" si="0"/>
        <v>-0.40000000000000013</v>
      </c>
      <c r="G12" s="297">
        <v>0</v>
      </c>
      <c r="H12" s="246">
        <v>11</v>
      </c>
      <c r="I12" s="245">
        <v>27</v>
      </c>
      <c r="J12" s="245" t="e">
        <f>#REF!+#REF!</f>
        <v>#REF!</v>
      </c>
      <c r="K12" s="264" t="e">
        <f>(#REF!+#REF!)/2</f>
        <v>#REF!</v>
      </c>
      <c r="L12" s="245">
        <v>0</v>
      </c>
      <c r="M12" s="245">
        <v>0</v>
      </c>
      <c r="N12" s="245">
        <v>0</v>
      </c>
      <c r="O12" s="265">
        <v>0</v>
      </c>
      <c r="P12" s="245">
        <v>0</v>
      </c>
      <c r="Q12" s="245">
        <v>0</v>
      </c>
    </row>
    <row r="13" spans="1:17" ht="15" x14ac:dyDescent="0.4">
      <c r="A13" s="320" t="s">
        <v>710</v>
      </c>
      <c r="B13" s="300"/>
      <c r="C13" s="295" t="s">
        <v>38</v>
      </c>
      <c r="D13" s="216">
        <v>2.2000000000000002</v>
      </c>
      <c r="E13" s="128">
        <v>2.6</v>
      </c>
      <c r="F13" s="128">
        <f t="shared" si="0"/>
        <v>-0.39999999999999991</v>
      </c>
      <c r="G13" s="295">
        <v>2.6</v>
      </c>
      <c r="H13" s="248">
        <v>5.5</v>
      </c>
      <c r="I13" s="247">
        <v>30</v>
      </c>
      <c r="J13" s="247" t="e">
        <f>#REF!+#REF!</f>
        <v>#REF!</v>
      </c>
      <c r="K13" s="261" t="e">
        <f>(#REF!+#REF!)/2</f>
        <v>#REF!</v>
      </c>
      <c r="L13" s="247">
        <v>14</v>
      </c>
      <c r="M13" s="247">
        <v>3.6</v>
      </c>
      <c r="N13" s="247">
        <v>76</v>
      </c>
      <c r="O13" s="267">
        <v>3.34</v>
      </c>
      <c r="P13" s="247">
        <v>143</v>
      </c>
      <c r="Q13" s="247">
        <v>3.48</v>
      </c>
    </row>
    <row r="14" spans="1:17" ht="15" x14ac:dyDescent="0.4">
      <c r="A14" s="316" t="s">
        <v>711</v>
      </c>
      <c r="B14" s="317" t="s">
        <v>57</v>
      </c>
      <c r="C14" s="297" t="s">
        <v>38</v>
      </c>
      <c r="D14" s="216">
        <v>1.6</v>
      </c>
      <c r="E14" s="128">
        <v>1.4</v>
      </c>
      <c r="F14" s="128">
        <f t="shared" si="0"/>
        <v>0.20000000000000018</v>
      </c>
      <c r="G14" s="297">
        <v>1.7</v>
      </c>
      <c r="H14" s="270">
        <v>2.5</v>
      </c>
      <c r="I14" s="269">
        <v>30</v>
      </c>
      <c r="J14" s="245" t="e">
        <f>#REF!+#REF!</f>
        <v>#REF!</v>
      </c>
      <c r="K14" s="264" t="e">
        <f>(#REF!+#REF!)/2</f>
        <v>#REF!</v>
      </c>
      <c r="L14" s="269">
        <v>32</v>
      </c>
      <c r="M14" s="269">
        <v>3.91</v>
      </c>
      <c r="N14" s="269">
        <v>48</v>
      </c>
      <c r="O14" s="271">
        <v>3.66</v>
      </c>
      <c r="P14" s="269">
        <v>46</v>
      </c>
      <c r="Q14" s="269">
        <v>3.68</v>
      </c>
    </row>
    <row r="15" spans="1:17" ht="15" x14ac:dyDescent="0.4">
      <c r="A15" s="293" t="s">
        <v>712</v>
      </c>
      <c r="B15" s="300" t="s">
        <v>370</v>
      </c>
      <c r="C15" s="295" t="s">
        <v>38</v>
      </c>
      <c r="D15" s="216">
        <v>1.8</v>
      </c>
      <c r="E15" s="128">
        <v>2.2000000000000002</v>
      </c>
      <c r="F15" s="128">
        <f t="shared" si="0"/>
        <v>-0.40000000000000013</v>
      </c>
      <c r="G15" s="295">
        <v>0</v>
      </c>
      <c r="H15" s="252">
        <v>10</v>
      </c>
      <c r="I15" s="251">
        <v>21</v>
      </c>
      <c r="J15" s="247" t="e">
        <f>#REF!+#REF!</f>
        <v>#REF!</v>
      </c>
      <c r="K15" s="261" t="e">
        <f>(#REF!+#REF!)/2</f>
        <v>#REF!</v>
      </c>
      <c r="L15" s="251">
        <v>0</v>
      </c>
      <c r="M15" s="251">
        <v>0</v>
      </c>
      <c r="N15" s="251">
        <v>0</v>
      </c>
      <c r="O15" s="272">
        <v>0</v>
      </c>
      <c r="P15" s="251">
        <v>0</v>
      </c>
      <c r="Q15" s="251">
        <v>0</v>
      </c>
    </row>
    <row r="16" spans="1:17" ht="15" x14ac:dyDescent="0.4">
      <c r="A16" s="321" t="s">
        <v>713</v>
      </c>
      <c r="B16" s="322" t="s">
        <v>714</v>
      </c>
      <c r="C16" s="297" t="s">
        <v>38</v>
      </c>
      <c r="D16" s="216">
        <v>1.8</v>
      </c>
      <c r="E16" s="128">
        <v>2</v>
      </c>
      <c r="F16" s="128">
        <f t="shared" si="0"/>
        <v>-0.19999999999999996</v>
      </c>
      <c r="G16" s="297">
        <v>0.3</v>
      </c>
      <c r="H16" s="246">
        <v>7</v>
      </c>
      <c r="I16" s="245">
        <v>21</v>
      </c>
      <c r="J16" s="245" t="e">
        <f>#REF!+#REF!</f>
        <v>#REF!</v>
      </c>
      <c r="K16" s="264" t="e">
        <f>(#REF!+#REF!)/2</f>
        <v>#REF!</v>
      </c>
      <c r="L16" s="245">
        <v>110</v>
      </c>
      <c r="M16" s="245">
        <v>3.17</v>
      </c>
      <c r="N16" s="245">
        <v>125</v>
      </c>
      <c r="O16" s="265">
        <v>2.91</v>
      </c>
      <c r="P16" s="245">
        <v>0</v>
      </c>
      <c r="Q16" s="245">
        <v>0</v>
      </c>
    </row>
    <row r="17" spans="1:17" ht="15" x14ac:dyDescent="0.4">
      <c r="A17" s="293" t="s">
        <v>715</v>
      </c>
      <c r="B17" s="300" t="s">
        <v>716</v>
      </c>
      <c r="C17" s="295" t="s">
        <v>38</v>
      </c>
      <c r="D17" s="216">
        <v>1.2</v>
      </c>
      <c r="E17" s="128">
        <v>0.5</v>
      </c>
      <c r="F17" s="128">
        <f t="shared" si="0"/>
        <v>0.7</v>
      </c>
      <c r="G17" s="295"/>
      <c r="H17" s="244">
        <v>2</v>
      </c>
      <c r="I17" s="243">
        <v>20</v>
      </c>
      <c r="J17" s="247" t="e">
        <f>#REF!+#REF!</f>
        <v>#REF!</v>
      </c>
      <c r="K17" s="261" t="e">
        <f>(#REF!+#REF!)/2</f>
        <v>#REF!</v>
      </c>
      <c r="L17" s="243">
        <v>0</v>
      </c>
      <c r="M17" s="243">
        <v>0</v>
      </c>
      <c r="N17" s="243">
        <v>0</v>
      </c>
      <c r="O17" s="266">
        <v>0</v>
      </c>
      <c r="P17" s="243">
        <v>0</v>
      </c>
      <c r="Q17" s="243">
        <v>0</v>
      </c>
    </row>
    <row r="18" spans="1:17" ht="15" x14ac:dyDescent="0.4">
      <c r="A18" s="316" t="s">
        <v>717</v>
      </c>
      <c r="B18" s="317" t="s">
        <v>718</v>
      </c>
      <c r="C18" s="297" t="s">
        <v>38</v>
      </c>
      <c r="D18" s="216">
        <v>1.3</v>
      </c>
      <c r="E18" s="128">
        <v>1.4</v>
      </c>
      <c r="F18" s="128">
        <f t="shared" si="0"/>
        <v>-9.9999999999999867E-2</v>
      </c>
      <c r="G18" s="297">
        <v>1.7</v>
      </c>
      <c r="H18" s="246">
        <v>6</v>
      </c>
      <c r="I18" s="245">
        <v>20</v>
      </c>
      <c r="J18" s="245" t="e">
        <f>#REF!+#REF!</f>
        <v>#REF!</v>
      </c>
      <c r="K18" s="264" t="e">
        <f>(#REF!+#REF!)/2</f>
        <v>#REF!</v>
      </c>
      <c r="L18" s="245">
        <v>14</v>
      </c>
      <c r="M18" s="245">
        <v>3.9</v>
      </c>
      <c r="N18" s="245">
        <v>4</v>
      </c>
      <c r="O18" s="265">
        <v>4.4400000000000004</v>
      </c>
      <c r="P18" s="245">
        <v>58</v>
      </c>
      <c r="Q18" s="245">
        <v>3.62</v>
      </c>
    </row>
    <row r="19" spans="1:17" ht="15" x14ac:dyDescent="0.4">
      <c r="A19" s="314" t="s">
        <v>719</v>
      </c>
      <c r="B19" s="315" t="s">
        <v>720</v>
      </c>
      <c r="C19" s="295" t="s">
        <v>38</v>
      </c>
      <c r="D19" s="216">
        <v>1.5</v>
      </c>
      <c r="E19" s="128">
        <v>1.4</v>
      </c>
      <c r="F19" s="128">
        <f t="shared" si="0"/>
        <v>0.10000000000000009</v>
      </c>
      <c r="G19" s="295">
        <v>1.3</v>
      </c>
      <c r="H19" s="244">
        <v>2</v>
      </c>
      <c r="I19" s="243">
        <v>25</v>
      </c>
      <c r="J19" s="247" t="e">
        <f>#REF!+#REF!</f>
        <v>#REF!</v>
      </c>
      <c r="K19" s="261" t="e">
        <f>(#REF!+#REF!)/2</f>
        <v>#REF!</v>
      </c>
      <c r="L19" s="243">
        <v>0</v>
      </c>
      <c r="M19" s="243">
        <v>3.81</v>
      </c>
      <c r="N19" s="243">
        <v>35</v>
      </c>
      <c r="O19" s="266">
        <v>3.81</v>
      </c>
      <c r="P19" s="243">
        <v>51</v>
      </c>
      <c r="Q19" s="243">
        <v>3.61</v>
      </c>
    </row>
    <row r="20" spans="1:17" ht="15" x14ac:dyDescent="0.4">
      <c r="A20" s="316" t="s">
        <v>954</v>
      </c>
      <c r="B20" s="317"/>
      <c r="C20" s="297" t="s">
        <v>38</v>
      </c>
      <c r="D20" s="216">
        <v>2</v>
      </c>
      <c r="E20" s="128"/>
      <c r="F20" s="128"/>
      <c r="G20" s="297">
        <v>3</v>
      </c>
      <c r="H20" s="246">
        <v>14</v>
      </c>
      <c r="I20" s="245">
        <v>26</v>
      </c>
      <c r="J20" s="245" t="e">
        <f>#REF!+#REF!</f>
        <v>#REF!</v>
      </c>
      <c r="K20" s="264" t="e">
        <f>(#REF!+#REF!)/2</f>
        <v>#REF!</v>
      </c>
      <c r="L20" s="245">
        <v>78</v>
      </c>
      <c r="M20" s="245">
        <v>3.3</v>
      </c>
      <c r="N20" s="245">
        <v>81</v>
      </c>
      <c r="O20" s="265">
        <v>3.25</v>
      </c>
      <c r="P20" s="245">
        <v>157</v>
      </c>
      <c r="Q20" s="245">
        <v>3.34</v>
      </c>
    </row>
    <row r="21" spans="1:17" ht="15" x14ac:dyDescent="0.4">
      <c r="A21" s="320" t="s">
        <v>721</v>
      </c>
      <c r="B21" s="323" t="s">
        <v>722</v>
      </c>
      <c r="C21" s="295" t="s">
        <v>38</v>
      </c>
      <c r="D21" s="216">
        <v>2</v>
      </c>
      <c r="E21" s="128">
        <v>2.2000000000000002</v>
      </c>
      <c r="F21" s="128">
        <f t="shared" si="0"/>
        <v>-0.20000000000000018</v>
      </c>
      <c r="G21" s="295">
        <v>2.5</v>
      </c>
      <c r="H21" s="244">
        <v>3</v>
      </c>
      <c r="I21" s="243">
        <v>30</v>
      </c>
      <c r="J21" s="247" t="e">
        <f>#REF!+#REF!</f>
        <v>#REF!</v>
      </c>
      <c r="K21" s="261" t="e">
        <f>(#REF!+#REF!)/2</f>
        <v>#REF!</v>
      </c>
      <c r="L21" s="243">
        <v>6</v>
      </c>
      <c r="M21" s="243">
        <v>3.75</v>
      </c>
      <c r="N21" s="243">
        <v>0</v>
      </c>
      <c r="O21" s="266">
        <v>3.75</v>
      </c>
      <c r="P21" s="243">
        <v>105</v>
      </c>
      <c r="Q21" s="243">
        <v>3.73</v>
      </c>
    </row>
    <row r="22" spans="1:17" ht="15" x14ac:dyDescent="0.4">
      <c r="A22" s="316" t="s">
        <v>723</v>
      </c>
      <c r="B22" s="317" t="s">
        <v>171</v>
      </c>
      <c r="C22" s="297" t="s">
        <v>38</v>
      </c>
      <c r="D22" s="216">
        <v>1.6</v>
      </c>
      <c r="E22" s="128">
        <v>1.4</v>
      </c>
      <c r="F22" s="128">
        <f t="shared" si="0"/>
        <v>0.20000000000000018</v>
      </c>
      <c r="G22" s="297">
        <v>2.6</v>
      </c>
      <c r="H22" s="258">
        <v>2</v>
      </c>
      <c r="I22" s="257">
        <v>29</v>
      </c>
      <c r="J22" s="245" t="e">
        <f>#REF!+#REF!</f>
        <v>#REF!</v>
      </c>
      <c r="K22" s="264" t="e">
        <f>(#REF!+#REF!)/2</f>
        <v>#REF!</v>
      </c>
      <c r="L22" s="257">
        <v>26</v>
      </c>
      <c r="M22" s="257">
        <v>3.69</v>
      </c>
      <c r="N22" s="257">
        <v>0</v>
      </c>
      <c r="O22" s="268">
        <v>3.69</v>
      </c>
      <c r="P22" s="257">
        <v>124</v>
      </c>
      <c r="Q22" s="257">
        <v>3.46</v>
      </c>
    </row>
    <row r="23" spans="1:17" ht="15" x14ac:dyDescent="0.4">
      <c r="A23" s="314" t="s">
        <v>724</v>
      </c>
      <c r="B23" s="315" t="s">
        <v>725</v>
      </c>
      <c r="C23" s="295" t="s">
        <v>38</v>
      </c>
      <c r="D23" s="216">
        <v>1.4</v>
      </c>
      <c r="E23" s="128">
        <v>1.2</v>
      </c>
      <c r="F23" s="128">
        <f t="shared" si="0"/>
        <v>0.19999999999999996</v>
      </c>
      <c r="G23" s="295">
        <v>1.6</v>
      </c>
      <c r="H23" s="248">
        <v>2</v>
      </c>
      <c r="I23" s="247">
        <v>27</v>
      </c>
      <c r="J23" s="247" t="e">
        <f>#REF!+#REF!</f>
        <v>#REF!</v>
      </c>
      <c r="K23" s="261" t="e">
        <f>(#REF!+#REF!)/2</f>
        <v>#REF!</v>
      </c>
      <c r="L23" s="247">
        <v>12</v>
      </c>
      <c r="M23" s="247">
        <v>4.25</v>
      </c>
      <c r="N23" s="247">
        <v>16</v>
      </c>
      <c r="O23" s="267">
        <v>4.33</v>
      </c>
      <c r="P23" s="247">
        <v>6</v>
      </c>
      <c r="Q23" s="247"/>
    </row>
    <row r="24" spans="1:17" ht="15" x14ac:dyDescent="0.4">
      <c r="A24" s="309" t="s">
        <v>726</v>
      </c>
      <c r="B24" s="313" t="s">
        <v>727</v>
      </c>
      <c r="C24" s="297" t="s">
        <v>53</v>
      </c>
      <c r="D24" s="216">
        <v>2</v>
      </c>
      <c r="E24" s="128">
        <v>2.2000000000000002</v>
      </c>
      <c r="F24" s="128">
        <f t="shared" si="0"/>
        <v>-0.20000000000000018</v>
      </c>
      <c r="G24" s="297">
        <v>1.6</v>
      </c>
      <c r="H24" s="270">
        <v>9</v>
      </c>
      <c r="I24" s="269">
        <v>19</v>
      </c>
      <c r="J24" s="245" t="e">
        <f>#REF!+#REF!</f>
        <v>#REF!</v>
      </c>
      <c r="K24" s="264" t="e">
        <f>(#REF!+#REF!)/2</f>
        <v>#REF!</v>
      </c>
      <c r="L24" s="269">
        <v>0</v>
      </c>
      <c r="M24" s="269">
        <v>3.57</v>
      </c>
      <c r="N24" s="269">
        <v>44</v>
      </c>
      <c r="O24" s="271">
        <v>3.57</v>
      </c>
      <c r="P24" s="269">
        <v>0</v>
      </c>
      <c r="Q24" s="269">
        <v>0</v>
      </c>
    </row>
    <row r="25" spans="1:17" ht="15" x14ac:dyDescent="0.4">
      <c r="A25" s="314" t="s">
        <v>728</v>
      </c>
      <c r="B25" s="315" t="s">
        <v>729</v>
      </c>
      <c r="C25" s="295" t="s">
        <v>53</v>
      </c>
      <c r="D25" s="216">
        <v>1.7</v>
      </c>
      <c r="E25" s="128">
        <v>1.6</v>
      </c>
      <c r="F25" s="128">
        <f t="shared" si="0"/>
        <v>9.9999999999999867E-2</v>
      </c>
      <c r="G25" s="295">
        <v>2.2000000000000002</v>
      </c>
      <c r="H25" s="248">
        <v>10</v>
      </c>
      <c r="I25" s="247">
        <v>22</v>
      </c>
      <c r="J25" s="247" t="e">
        <f>#REF!+#REF!</f>
        <v>#REF!</v>
      </c>
      <c r="K25" s="261" t="e">
        <f>(#REF!+#REF!)/2</f>
        <v>#REF!</v>
      </c>
      <c r="L25" s="247">
        <v>0</v>
      </c>
      <c r="M25" s="247">
        <v>4.08</v>
      </c>
      <c r="N25" s="247">
        <v>24</v>
      </c>
      <c r="O25" s="267">
        <v>4.08</v>
      </c>
      <c r="P25" s="247">
        <v>0</v>
      </c>
      <c r="Q25" s="247">
        <v>0</v>
      </c>
    </row>
    <row r="26" spans="1:17" ht="15" x14ac:dyDescent="0.4">
      <c r="A26" s="316" t="s">
        <v>730</v>
      </c>
      <c r="B26" s="317" t="s">
        <v>294</v>
      </c>
      <c r="C26" s="297" t="s">
        <v>53</v>
      </c>
      <c r="D26" s="216">
        <v>0.5</v>
      </c>
      <c r="E26" s="128">
        <v>0.5</v>
      </c>
      <c r="F26" s="128">
        <f t="shared" si="0"/>
        <v>0</v>
      </c>
      <c r="G26" s="297">
        <v>0.5</v>
      </c>
      <c r="H26" s="270">
        <v>1</v>
      </c>
      <c r="I26" s="269">
        <v>21</v>
      </c>
      <c r="J26" s="245" t="e">
        <f>#REF!+#REF!</f>
        <v>#REF!</v>
      </c>
      <c r="K26" s="264" t="e">
        <f>(#REF!+#REF!)/2</f>
        <v>#REF!</v>
      </c>
      <c r="L26" s="269">
        <v>4</v>
      </c>
      <c r="M26" s="269">
        <v>0</v>
      </c>
      <c r="N26" s="269">
        <v>0</v>
      </c>
      <c r="O26" s="271">
        <v>0</v>
      </c>
      <c r="P26" s="269">
        <v>0</v>
      </c>
      <c r="Q26" s="269">
        <v>0</v>
      </c>
    </row>
    <row r="27" spans="1:17" ht="15" x14ac:dyDescent="0.4">
      <c r="A27" s="314" t="s">
        <v>731</v>
      </c>
      <c r="B27" s="315" t="s">
        <v>179</v>
      </c>
      <c r="C27" s="295" t="s">
        <v>53</v>
      </c>
      <c r="D27" s="216">
        <v>1.4</v>
      </c>
      <c r="E27" s="128">
        <v>1</v>
      </c>
      <c r="F27" s="128">
        <f t="shared" si="0"/>
        <v>0.39999999999999991</v>
      </c>
      <c r="G27" s="295">
        <v>1</v>
      </c>
      <c r="H27" s="248">
        <v>7</v>
      </c>
      <c r="I27" s="247">
        <v>19</v>
      </c>
      <c r="J27" s="247" t="e">
        <f>#REF!+#REF!</f>
        <v>#REF!</v>
      </c>
      <c r="K27" s="261" t="e">
        <f>(#REF!+#REF!)/2</f>
        <v>#REF!</v>
      </c>
      <c r="L27" s="247">
        <v>16</v>
      </c>
      <c r="M27" s="247">
        <v>3.75</v>
      </c>
      <c r="N27" s="247">
        <v>4</v>
      </c>
      <c r="O27" s="267">
        <v>4.1500000000000004</v>
      </c>
      <c r="P27" s="247">
        <v>0</v>
      </c>
      <c r="Q27" s="247">
        <v>0</v>
      </c>
    </row>
    <row r="28" spans="1:17" ht="15" x14ac:dyDescent="0.4">
      <c r="A28" s="316" t="s">
        <v>732</v>
      </c>
      <c r="B28" s="317" t="s">
        <v>733</v>
      </c>
      <c r="C28" s="297" t="s">
        <v>53</v>
      </c>
      <c r="D28" s="216"/>
      <c r="E28" s="128"/>
      <c r="F28" s="128">
        <f t="shared" si="0"/>
        <v>0</v>
      </c>
      <c r="G28" s="297">
        <v>1.5</v>
      </c>
      <c r="H28" s="246">
        <v>2.5</v>
      </c>
      <c r="I28" s="245">
        <v>23</v>
      </c>
      <c r="J28" s="245" t="e">
        <f>#REF!+#REF!</f>
        <v>#REF!</v>
      </c>
      <c r="K28" s="264" t="e">
        <f>(#REF!+#REF!)/2</f>
        <v>#REF!</v>
      </c>
      <c r="L28" s="245">
        <v>0</v>
      </c>
      <c r="M28" s="245">
        <v>4.5999999999999996</v>
      </c>
      <c r="N28" s="245">
        <v>0</v>
      </c>
      <c r="O28" s="265">
        <v>4.5999999999999996</v>
      </c>
      <c r="P28" s="245">
        <v>0</v>
      </c>
      <c r="Q28" s="245">
        <v>0</v>
      </c>
    </row>
    <row r="29" spans="1:17" ht="15" x14ac:dyDescent="0.4">
      <c r="A29" s="320" t="s">
        <v>734</v>
      </c>
      <c r="B29" s="324" t="s">
        <v>735</v>
      </c>
      <c r="C29" s="295" t="s">
        <v>53</v>
      </c>
      <c r="D29" s="216">
        <v>2.4</v>
      </c>
      <c r="E29" s="128">
        <v>2.4</v>
      </c>
      <c r="F29" s="128">
        <f t="shared" si="0"/>
        <v>0</v>
      </c>
      <c r="G29" s="295">
        <v>0.5</v>
      </c>
      <c r="H29" s="248">
        <v>8</v>
      </c>
      <c r="I29" s="247">
        <v>22</v>
      </c>
      <c r="J29" s="247" t="e">
        <f>#REF!+#REF!</f>
        <v>#REF!</v>
      </c>
      <c r="K29" s="261" t="e">
        <f>(#REF!+#REF!)/2</f>
        <v>#REF!</v>
      </c>
      <c r="L29" s="247">
        <v>160</v>
      </c>
      <c r="M29" s="247">
        <v>2.94</v>
      </c>
      <c r="N29" s="247">
        <v>134</v>
      </c>
      <c r="O29" s="267">
        <v>3</v>
      </c>
      <c r="P29" s="247">
        <v>0</v>
      </c>
      <c r="Q29" s="247">
        <v>0</v>
      </c>
    </row>
    <row r="30" spans="1:17" ht="15" x14ac:dyDescent="0.4">
      <c r="A30" s="316" t="s">
        <v>736</v>
      </c>
      <c r="B30" s="318" t="s">
        <v>283</v>
      </c>
      <c r="C30" s="297" t="s">
        <v>53</v>
      </c>
      <c r="D30" s="216">
        <v>1.8</v>
      </c>
      <c r="E30" s="128">
        <v>1.8</v>
      </c>
      <c r="F30" s="128">
        <f t="shared" si="0"/>
        <v>0</v>
      </c>
      <c r="G30" s="297">
        <v>0.6</v>
      </c>
      <c r="H30" s="246">
        <v>5</v>
      </c>
      <c r="I30" s="245">
        <v>23</v>
      </c>
      <c r="J30" s="245" t="e">
        <f>#REF!+#REF!</f>
        <v>#REF!</v>
      </c>
      <c r="K30" s="264" t="e">
        <f>(#REF!+#REF!)/2</f>
        <v>#REF!</v>
      </c>
      <c r="L30" s="245">
        <v>129</v>
      </c>
      <c r="M30" s="245">
        <v>2.93</v>
      </c>
      <c r="N30" s="245">
        <v>52</v>
      </c>
      <c r="O30" s="265">
        <v>3.21</v>
      </c>
      <c r="P30" s="245">
        <v>0</v>
      </c>
      <c r="Q30" s="245">
        <v>0</v>
      </c>
    </row>
    <row r="31" spans="1:17" ht="15" x14ac:dyDescent="0.4">
      <c r="A31" s="320" t="s">
        <v>737</v>
      </c>
      <c r="B31" s="323" t="s">
        <v>656</v>
      </c>
      <c r="C31" s="295" t="s">
        <v>53</v>
      </c>
      <c r="D31" s="182">
        <v>2.6</v>
      </c>
      <c r="E31" s="128">
        <v>2.8</v>
      </c>
      <c r="F31" s="128">
        <f t="shared" si="0"/>
        <v>-0.19999999999999973</v>
      </c>
      <c r="G31" s="295">
        <v>1.8</v>
      </c>
      <c r="H31" s="254">
        <v>18</v>
      </c>
      <c r="I31" s="253">
        <v>22</v>
      </c>
      <c r="J31" s="247" t="e">
        <f>#REF!+#REF!</f>
        <v>#REF!</v>
      </c>
      <c r="K31" s="261" t="e">
        <f>(#REF!+#REF!)/2</f>
        <v>#REF!</v>
      </c>
      <c r="L31" s="253">
        <v>52</v>
      </c>
      <c r="M31" s="253">
        <v>3.77</v>
      </c>
      <c r="N31" s="253">
        <v>82</v>
      </c>
      <c r="O31" s="273">
        <v>3.37</v>
      </c>
      <c r="P31" s="247">
        <v>65</v>
      </c>
      <c r="Q31" s="247">
        <v>3.5</v>
      </c>
    </row>
    <row r="32" spans="1:17" ht="15" x14ac:dyDescent="0.4">
      <c r="A32" s="316" t="s">
        <v>738</v>
      </c>
      <c r="B32" s="317" t="s">
        <v>739</v>
      </c>
      <c r="C32" s="297" t="s">
        <v>53</v>
      </c>
      <c r="D32" s="216">
        <v>1.6</v>
      </c>
      <c r="E32" s="128">
        <v>1.4</v>
      </c>
      <c r="F32" s="128">
        <f t="shared" si="0"/>
        <v>0.20000000000000018</v>
      </c>
      <c r="G32" s="297">
        <v>2.2000000000000002</v>
      </c>
      <c r="H32" s="246">
        <v>3.5</v>
      </c>
      <c r="I32" s="245">
        <v>27</v>
      </c>
      <c r="J32" s="245" t="e">
        <f>#REF!+#REF!</f>
        <v>#REF!</v>
      </c>
      <c r="K32" s="264" t="e">
        <f>(#REF!+#REF!)/2</f>
        <v>#REF!</v>
      </c>
      <c r="L32" s="245">
        <v>31</v>
      </c>
      <c r="M32" s="245">
        <v>3.58</v>
      </c>
      <c r="N32" s="245">
        <v>4</v>
      </c>
      <c r="O32" s="265">
        <v>3.58</v>
      </c>
      <c r="P32" s="245">
        <v>4</v>
      </c>
      <c r="Q32" s="245">
        <v>4.3</v>
      </c>
    </row>
    <row r="33" spans="1:17" ht="15" x14ac:dyDescent="0.4">
      <c r="A33" s="314" t="s">
        <v>740</v>
      </c>
      <c r="B33" s="315" t="s">
        <v>501</v>
      </c>
      <c r="C33" s="295" t="s">
        <v>53</v>
      </c>
      <c r="D33" s="182">
        <v>1.8</v>
      </c>
      <c r="E33" s="128">
        <v>1.8</v>
      </c>
      <c r="F33" s="128">
        <f t="shared" si="0"/>
        <v>0</v>
      </c>
      <c r="G33" s="295">
        <v>2.4</v>
      </c>
      <c r="H33" s="248">
        <v>2.5</v>
      </c>
      <c r="I33" s="247">
        <v>32</v>
      </c>
      <c r="J33" s="247" t="e">
        <f>#REF!+#REF!</f>
        <v>#REF!</v>
      </c>
      <c r="K33" s="261" t="e">
        <f>(#REF!+#REF!)/2</f>
        <v>#REF!</v>
      </c>
      <c r="L33" s="247">
        <v>68</v>
      </c>
      <c r="M33" s="247">
        <v>3.32</v>
      </c>
      <c r="N33" s="247">
        <v>58</v>
      </c>
      <c r="O33" s="267">
        <v>3.68</v>
      </c>
      <c r="P33" s="247">
        <v>82</v>
      </c>
      <c r="Q33" s="247">
        <v>3.67</v>
      </c>
    </row>
    <row r="34" spans="1:17" ht="15" x14ac:dyDescent="0.4">
      <c r="A34" s="316" t="s">
        <v>741</v>
      </c>
      <c r="B34" s="317" t="s">
        <v>742</v>
      </c>
      <c r="C34" s="297" t="s">
        <v>53</v>
      </c>
      <c r="D34" s="182">
        <v>1.6</v>
      </c>
      <c r="E34" s="128">
        <v>1.8</v>
      </c>
      <c r="F34" s="128">
        <f t="shared" si="0"/>
        <v>-0.19999999999999996</v>
      </c>
      <c r="G34" s="297">
        <v>2.5</v>
      </c>
      <c r="H34" s="246">
        <v>1</v>
      </c>
      <c r="I34" s="245">
        <v>31</v>
      </c>
      <c r="J34" s="245" t="e">
        <f>#REF!+#REF!</f>
        <v>#REF!</v>
      </c>
      <c r="K34" s="264" t="e">
        <f>(#REF!+#REF!)/2</f>
        <v>#REF!</v>
      </c>
      <c r="L34" s="245">
        <v>0</v>
      </c>
      <c r="M34" s="245">
        <v>0</v>
      </c>
      <c r="N34" s="245">
        <v>2</v>
      </c>
      <c r="O34" s="265">
        <v>0</v>
      </c>
      <c r="P34" s="245">
        <v>103</v>
      </c>
      <c r="Q34" s="245">
        <v>3.78</v>
      </c>
    </row>
    <row r="35" spans="1:17" ht="15" x14ac:dyDescent="0.4">
      <c r="A35" s="314" t="s">
        <v>488</v>
      </c>
      <c r="B35" s="315" t="s">
        <v>489</v>
      </c>
      <c r="C35" s="295" t="s">
        <v>53</v>
      </c>
      <c r="D35" s="181"/>
      <c r="E35" s="128">
        <v>1.6</v>
      </c>
      <c r="F35" s="128">
        <f t="shared" si="0"/>
        <v>-1.6</v>
      </c>
      <c r="G35" s="295">
        <v>2.5</v>
      </c>
      <c r="H35" s="248">
        <v>2.5</v>
      </c>
      <c r="I35" s="247">
        <v>31</v>
      </c>
      <c r="J35" s="247" t="e">
        <f>#REF!+#REF!</f>
        <v>#REF!</v>
      </c>
      <c r="K35" s="261" t="e">
        <f>(#REF!+#REF!)/2</f>
        <v>#REF!</v>
      </c>
      <c r="L35" s="247">
        <v>19</v>
      </c>
      <c r="M35" s="247">
        <v>4</v>
      </c>
      <c r="N35" s="247">
        <v>30</v>
      </c>
      <c r="O35" s="267">
        <v>3.78</v>
      </c>
      <c r="P35" s="247">
        <v>243</v>
      </c>
      <c r="Q35" s="247">
        <v>3.25</v>
      </c>
    </row>
    <row r="36" spans="1:17" ht="15" x14ac:dyDescent="0.4">
      <c r="A36" s="321" t="s">
        <v>743</v>
      </c>
      <c r="B36" s="322" t="s">
        <v>636</v>
      </c>
      <c r="C36" s="297" t="s">
        <v>53</v>
      </c>
      <c r="D36" s="216">
        <v>3.8</v>
      </c>
      <c r="E36" s="128">
        <v>3.8</v>
      </c>
      <c r="F36" s="128">
        <f t="shared" si="0"/>
        <v>0</v>
      </c>
      <c r="G36" s="297">
        <v>5</v>
      </c>
      <c r="H36" s="246">
        <v>4</v>
      </c>
      <c r="I36" s="245">
        <v>34</v>
      </c>
      <c r="J36" s="245" t="e">
        <f>#REF!+#REF!</f>
        <v>#REF!</v>
      </c>
      <c r="K36" s="264" t="e">
        <f>(#REF!+#REF!)/2</f>
        <v>#REF!</v>
      </c>
      <c r="L36" s="245">
        <v>75</v>
      </c>
      <c r="M36" s="245">
        <v>3.61</v>
      </c>
      <c r="N36" s="245">
        <v>111</v>
      </c>
      <c r="O36" s="265">
        <v>3.45</v>
      </c>
      <c r="P36" s="245">
        <v>238</v>
      </c>
      <c r="Q36" s="245">
        <v>2.88</v>
      </c>
    </row>
    <row r="37" spans="1:17" x14ac:dyDescent="0.35">
      <c r="A37" s="73"/>
      <c r="B37" s="73"/>
      <c r="C37" s="64"/>
      <c r="D37" s="188"/>
      <c r="E37" s="8"/>
      <c r="F37" s="8"/>
      <c r="G37" s="64"/>
      <c r="H37" s="68"/>
      <c r="I37" s="64"/>
      <c r="J37" s="64" t="e">
        <f>#REF!+#REF!</f>
        <v>#REF!</v>
      </c>
      <c r="K37" s="65" t="e">
        <f>(#REF!+#REF!)/2</f>
        <v>#REF!</v>
      </c>
      <c r="L37" s="64"/>
      <c r="M37" s="64"/>
      <c r="N37" s="64"/>
      <c r="O37" s="69"/>
      <c r="P37" s="64"/>
      <c r="Q37" s="64"/>
    </row>
    <row r="38" spans="1:17" x14ac:dyDescent="0.35">
      <c r="A38" s="74"/>
      <c r="B38" s="74"/>
      <c r="C38" s="75" t="s">
        <v>53</v>
      </c>
      <c r="D38" s="191"/>
      <c r="E38" s="76">
        <f>SUM(E1:E37)</f>
        <v>54.699999999999982</v>
      </c>
      <c r="F38" s="76">
        <f>SUM(F1:F37)</f>
        <v>-1.0999999999999996</v>
      </c>
      <c r="G38" s="77"/>
      <c r="H38" s="78"/>
      <c r="I38" s="77"/>
      <c r="J38" s="66" t="e">
        <f>#REF!+#REF!</f>
        <v>#REF!</v>
      </c>
      <c r="K38" s="67" t="e">
        <f>(#REF!+#REF!)/2</f>
        <v>#REF!</v>
      </c>
      <c r="L38" s="77"/>
      <c r="M38" s="77"/>
      <c r="N38" s="77"/>
      <c r="O38" s="79"/>
      <c r="P38" s="66"/>
      <c r="Q38" s="66"/>
    </row>
    <row r="39" spans="1:17" x14ac:dyDescent="0.35">
      <c r="A39" s="80" t="s">
        <v>744</v>
      </c>
      <c r="B39" s="80" t="s">
        <v>745</v>
      </c>
      <c r="C39" s="81" t="s">
        <v>24</v>
      </c>
      <c r="D39" s="81"/>
      <c r="E39" s="82"/>
      <c r="F39" s="82"/>
      <c r="G39" s="83"/>
      <c r="H39" s="84"/>
      <c r="I39" s="83"/>
      <c r="J39" s="83"/>
      <c r="K39" s="85"/>
      <c r="L39" s="83"/>
      <c r="M39" s="83"/>
      <c r="N39" s="83"/>
      <c r="O39" s="86"/>
      <c r="P39" s="64"/>
      <c r="Q39" s="64"/>
    </row>
    <row r="40" spans="1:17" x14ac:dyDescent="0.35">
      <c r="A40" s="87"/>
      <c r="B40" s="87"/>
      <c r="C40" s="66" t="s">
        <v>17</v>
      </c>
      <c r="D40" s="66"/>
      <c r="E40" s="40"/>
      <c r="F40" s="40"/>
      <c r="G40" s="70"/>
      <c r="H40" s="71"/>
      <c r="I40" s="70"/>
      <c r="J40" s="70"/>
      <c r="K40" s="88"/>
      <c r="L40" s="70"/>
      <c r="M40" s="70"/>
      <c r="N40" s="70"/>
      <c r="O40" s="72"/>
      <c r="P40" s="66"/>
      <c r="Q40" s="66"/>
    </row>
  </sheetData>
  <pageMargins left="0.70000000000000007" right="0.70000000000000007" top="0.78740157500000008" bottom="0.78740157500000008" header="0.30000000000000004" footer="0.3000000000000000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36"/>
  <sheetViews>
    <sheetView workbookViewId="0">
      <selection activeCell="F30" sqref="F30"/>
    </sheetView>
  </sheetViews>
  <sheetFormatPr baseColWidth="10" defaultRowHeight="14.5" x14ac:dyDescent="0.35"/>
  <cols>
    <col min="1" max="1" width="14" bestFit="1" customWidth="1"/>
    <col min="2" max="2" width="16" customWidth="1"/>
    <col min="3" max="9" width="10.90625" customWidth="1"/>
    <col min="10" max="10" width="13" customWidth="1"/>
    <col min="11" max="11" width="10.90625" customWidth="1"/>
  </cols>
  <sheetData>
    <row r="1" spans="1:17" x14ac:dyDescent="0.35">
      <c r="A1" s="53" t="s">
        <v>0</v>
      </c>
      <c r="B1" s="54" t="s">
        <v>1</v>
      </c>
      <c r="C1" s="2" t="s">
        <v>2</v>
      </c>
      <c r="D1" s="179" t="s">
        <v>951</v>
      </c>
      <c r="E1" s="55" t="s">
        <v>3</v>
      </c>
      <c r="F1" s="55" t="s">
        <v>953</v>
      </c>
      <c r="G1" s="54" t="s">
        <v>4</v>
      </c>
      <c r="H1" s="55" t="s">
        <v>5</v>
      </c>
      <c r="I1" s="54" t="s">
        <v>6</v>
      </c>
      <c r="J1" s="54" t="s">
        <v>7</v>
      </c>
      <c r="K1" s="56" t="s">
        <v>8</v>
      </c>
      <c r="L1" s="54" t="s">
        <v>9</v>
      </c>
      <c r="M1" s="54" t="s">
        <v>10</v>
      </c>
      <c r="N1" s="54" t="s">
        <v>11</v>
      </c>
      <c r="O1" s="57" t="s">
        <v>12</v>
      </c>
      <c r="P1" s="54" t="s">
        <v>13</v>
      </c>
      <c r="Q1" s="54" t="s">
        <v>14</v>
      </c>
    </row>
    <row r="2" spans="1:17" ht="15" x14ac:dyDescent="0.4">
      <c r="A2" s="220" t="s">
        <v>746</v>
      </c>
      <c r="B2" s="220" t="s">
        <v>747</v>
      </c>
      <c r="C2" s="103" t="s">
        <v>17</v>
      </c>
      <c r="D2" s="311">
        <v>0.8</v>
      </c>
      <c r="E2" s="104">
        <v>0.8</v>
      </c>
      <c r="F2" s="104">
        <f>Tabelle14[[#This Row],[Kicker]]-Tabelle14[[#This Row],[NEU]]</f>
        <v>0</v>
      </c>
      <c r="G2" s="103">
        <v>0.5</v>
      </c>
      <c r="H2" s="105">
        <v>0.7</v>
      </c>
      <c r="I2" s="103">
        <v>21</v>
      </c>
      <c r="J2" s="106">
        <f>HDH!$L2+HDH!$N2</f>
        <v>0</v>
      </c>
      <c r="K2" s="107">
        <f>(HDH!$M2+HDH!$O2)/2</f>
        <v>0</v>
      </c>
      <c r="L2" s="103">
        <v>0</v>
      </c>
      <c r="M2" s="103">
        <v>0</v>
      </c>
      <c r="N2" s="103">
        <v>0</v>
      </c>
      <c r="O2" s="108">
        <v>0</v>
      </c>
      <c r="P2" s="221">
        <v>0</v>
      </c>
      <c r="Q2" s="221" t="s">
        <v>748</v>
      </c>
    </row>
    <row r="3" spans="1:17" ht="15" x14ac:dyDescent="0.4">
      <c r="A3" s="220" t="s">
        <v>749</v>
      </c>
      <c r="B3" s="220" t="s">
        <v>253</v>
      </c>
      <c r="C3" s="103" t="s">
        <v>17</v>
      </c>
      <c r="D3" s="216">
        <v>0.5</v>
      </c>
      <c r="E3" s="104">
        <v>0.5</v>
      </c>
      <c r="F3" s="104">
        <f>Tabelle14[[#This Row],[Kicker]]-Tabelle14[[#This Row],[NEU]]</f>
        <v>0</v>
      </c>
      <c r="G3" s="103">
        <v>0.5</v>
      </c>
      <c r="H3" s="105">
        <v>0.5</v>
      </c>
      <c r="I3" s="103">
        <v>23</v>
      </c>
      <c r="J3" s="106">
        <f>HDH!$L3+HDH!$N3</f>
        <v>0</v>
      </c>
      <c r="K3" s="107">
        <f>(HDH!$M3+HDH!$O3)/2</f>
        <v>0</v>
      </c>
      <c r="L3" s="103">
        <v>0</v>
      </c>
      <c r="M3" s="103">
        <v>0</v>
      </c>
      <c r="N3" s="103">
        <v>0</v>
      </c>
      <c r="O3" s="108">
        <v>0</v>
      </c>
      <c r="P3" s="103">
        <v>0</v>
      </c>
      <c r="Q3" s="103" t="s">
        <v>748</v>
      </c>
    </row>
    <row r="4" spans="1:17" ht="15" x14ac:dyDescent="0.4">
      <c r="A4" s="220" t="s">
        <v>170</v>
      </c>
      <c r="B4" s="220" t="s">
        <v>57</v>
      </c>
      <c r="C4" s="103" t="s">
        <v>17</v>
      </c>
      <c r="D4" s="216">
        <v>1</v>
      </c>
      <c r="E4" s="104">
        <v>3.2</v>
      </c>
      <c r="F4" s="104">
        <f>Tabelle14[[#This Row],[Kicker]]-Tabelle14[[#This Row],[NEU]]</f>
        <v>-2.2000000000000002</v>
      </c>
      <c r="G4" s="103">
        <v>3.4</v>
      </c>
      <c r="H4" s="105">
        <v>0.1</v>
      </c>
      <c r="I4" s="103">
        <v>34</v>
      </c>
      <c r="J4" s="106">
        <f>HDH!$L4+HDH!$N4</f>
        <v>189</v>
      </c>
      <c r="K4" s="107">
        <f>(HDH!$M4+HDH!$O4)/2</f>
        <v>3.21</v>
      </c>
      <c r="L4" s="103">
        <v>80</v>
      </c>
      <c r="M4" s="103">
        <v>3.3</v>
      </c>
      <c r="N4" s="103">
        <v>109</v>
      </c>
      <c r="O4" s="108">
        <v>3.12</v>
      </c>
      <c r="P4" s="103">
        <v>257</v>
      </c>
      <c r="Q4" s="103">
        <v>2.76</v>
      </c>
    </row>
    <row r="5" spans="1:17" ht="15" x14ac:dyDescent="0.4">
      <c r="A5" s="220" t="s">
        <v>750</v>
      </c>
      <c r="B5" s="222" t="s">
        <v>751</v>
      </c>
      <c r="C5" s="103" t="s">
        <v>24</v>
      </c>
      <c r="D5" s="216">
        <v>0.5</v>
      </c>
      <c r="E5" s="104">
        <v>0.5</v>
      </c>
      <c r="F5" s="104">
        <f>Tabelle14[[#This Row],[Kicker]]-Tabelle14[[#This Row],[NEU]]</f>
        <v>0</v>
      </c>
      <c r="G5" s="103" t="s">
        <v>748</v>
      </c>
      <c r="H5" s="105" t="s">
        <v>748</v>
      </c>
      <c r="I5" s="103">
        <v>19</v>
      </c>
      <c r="J5" s="106">
        <f>HDH!$L5+HDH!$N5</f>
        <v>0</v>
      </c>
      <c r="K5" s="107">
        <f>(HDH!$M5+HDH!$O5)/2</f>
        <v>0</v>
      </c>
      <c r="L5" s="103">
        <v>0</v>
      </c>
      <c r="M5" s="103">
        <v>0</v>
      </c>
      <c r="N5" s="103">
        <v>0</v>
      </c>
      <c r="O5" s="108">
        <v>0</v>
      </c>
      <c r="P5" s="103">
        <v>0</v>
      </c>
      <c r="Q5" s="103" t="s">
        <v>748</v>
      </c>
    </row>
    <row r="6" spans="1:17" ht="15" x14ac:dyDescent="0.4">
      <c r="A6" s="220" t="s">
        <v>752</v>
      </c>
      <c r="B6" s="220" t="s">
        <v>753</v>
      </c>
      <c r="C6" s="103" t="s">
        <v>24</v>
      </c>
      <c r="D6" s="216">
        <v>0.6</v>
      </c>
      <c r="E6" s="104">
        <v>0.5</v>
      </c>
      <c r="F6" s="104">
        <f>Tabelle14[[#This Row],[Kicker]]-Tabelle14[[#This Row],[NEU]]</f>
        <v>9.9999999999999978E-2</v>
      </c>
      <c r="G6" s="103">
        <v>0.5</v>
      </c>
      <c r="H6" s="105">
        <v>0.5</v>
      </c>
      <c r="I6" s="103">
        <v>25</v>
      </c>
      <c r="J6" s="106">
        <f>HDH!$L6+HDH!$N6</f>
        <v>10</v>
      </c>
      <c r="K6" s="107">
        <f>(HDH!$M6+HDH!$O6)/2</f>
        <v>4.25</v>
      </c>
      <c r="L6" s="103">
        <v>-2</v>
      </c>
      <c r="M6" s="103">
        <v>5</v>
      </c>
      <c r="N6" s="103">
        <v>12</v>
      </c>
      <c r="O6" s="108">
        <v>3.5</v>
      </c>
      <c r="P6" s="103">
        <v>4</v>
      </c>
      <c r="Q6" s="103" t="s">
        <v>748</v>
      </c>
    </row>
    <row r="7" spans="1:17" ht="15" x14ac:dyDescent="0.4">
      <c r="A7" s="220" t="s">
        <v>754</v>
      </c>
      <c r="B7" s="220" t="s">
        <v>283</v>
      </c>
      <c r="C7" s="103" t="s">
        <v>24</v>
      </c>
      <c r="D7" s="216">
        <v>1.4</v>
      </c>
      <c r="E7" s="104">
        <v>1.5</v>
      </c>
      <c r="F7" s="104">
        <f>Tabelle14[[#This Row],[Kicker]]-Tabelle14[[#This Row],[NEU]]</f>
        <v>-0.10000000000000009</v>
      </c>
      <c r="G7" s="103">
        <v>1.2</v>
      </c>
      <c r="H7" s="105">
        <v>2</v>
      </c>
      <c r="I7" s="103">
        <v>25</v>
      </c>
      <c r="J7" s="106">
        <f>HDH!$L7+HDH!$N7</f>
        <v>48</v>
      </c>
      <c r="K7" s="107">
        <f>(HDH!$M7+HDH!$O7)/2</f>
        <v>3.9350000000000001</v>
      </c>
      <c r="L7" s="103">
        <v>4</v>
      </c>
      <c r="M7" s="103">
        <v>4.33</v>
      </c>
      <c r="N7" s="103">
        <v>44</v>
      </c>
      <c r="O7" s="108">
        <v>3.54</v>
      </c>
      <c r="P7" s="103">
        <v>34</v>
      </c>
      <c r="Q7" s="103">
        <v>3.82</v>
      </c>
    </row>
    <row r="8" spans="1:17" ht="15" x14ac:dyDescent="0.4">
      <c r="A8" s="220" t="s">
        <v>755</v>
      </c>
      <c r="B8" s="220" t="s">
        <v>756</v>
      </c>
      <c r="C8" s="103" t="s">
        <v>24</v>
      </c>
      <c r="D8" s="216">
        <v>1.7</v>
      </c>
      <c r="E8" s="104">
        <v>1.8</v>
      </c>
      <c r="F8" s="104">
        <f>Tabelle14[[#This Row],[Kicker]]-Tabelle14[[#This Row],[NEU]]</f>
        <v>-0.10000000000000009</v>
      </c>
      <c r="G8" s="103">
        <v>1.8</v>
      </c>
      <c r="H8" s="105">
        <v>4</v>
      </c>
      <c r="I8" s="103">
        <v>27</v>
      </c>
      <c r="J8" s="106">
        <f>HDH!$L8+HDH!$N8</f>
        <v>96</v>
      </c>
      <c r="K8" s="107">
        <f>(HDH!$M8+HDH!$O8)/2</f>
        <v>3.75</v>
      </c>
      <c r="L8" s="103">
        <v>30</v>
      </c>
      <c r="M8" s="103">
        <v>3.96</v>
      </c>
      <c r="N8" s="103">
        <v>66</v>
      </c>
      <c r="O8" s="108">
        <v>3.54</v>
      </c>
      <c r="P8" s="103">
        <v>99</v>
      </c>
      <c r="Q8" s="103">
        <v>3.72</v>
      </c>
    </row>
    <row r="9" spans="1:17" ht="15" x14ac:dyDescent="0.4">
      <c r="A9" s="220" t="s">
        <v>757</v>
      </c>
      <c r="B9" s="220" t="s">
        <v>48</v>
      </c>
      <c r="C9" s="103" t="s">
        <v>24</v>
      </c>
      <c r="D9" s="216">
        <v>1.6</v>
      </c>
      <c r="E9" s="104">
        <v>1.5</v>
      </c>
      <c r="F9" s="104">
        <f>Tabelle14[[#This Row],[Kicker]]-Tabelle14[[#This Row],[NEU]]</f>
        <v>0.10000000000000009</v>
      </c>
      <c r="G9" s="103">
        <v>1.7</v>
      </c>
      <c r="H9" s="105">
        <v>1.5</v>
      </c>
      <c r="I9" s="103">
        <v>29</v>
      </c>
      <c r="J9" s="106">
        <f>HDH!$L9+HDH!$N9</f>
        <v>74</v>
      </c>
      <c r="K9" s="107">
        <f>(HDH!$M9+HDH!$O9)/2</f>
        <v>3.835</v>
      </c>
      <c r="L9" s="103">
        <v>46</v>
      </c>
      <c r="M9" s="103">
        <v>3.77</v>
      </c>
      <c r="N9" s="103">
        <v>28</v>
      </c>
      <c r="O9" s="108">
        <v>3.9</v>
      </c>
      <c r="P9" s="103">
        <v>98</v>
      </c>
      <c r="Q9" s="103">
        <v>3.75</v>
      </c>
    </row>
    <row r="10" spans="1:17" ht="15" x14ac:dyDescent="0.4">
      <c r="A10" s="220" t="s">
        <v>758</v>
      </c>
      <c r="B10" s="220" t="s">
        <v>121</v>
      </c>
      <c r="C10" s="103" t="s">
        <v>24</v>
      </c>
      <c r="D10" s="216">
        <v>3</v>
      </c>
      <c r="E10" s="104">
        <v>2.8</v>
      </c>
      <c r="F10" s="104">
        <f>Tabelle14[[#This Row],[Kicker]]-Tabelle14[[#This Row],[NEU]]</f>
        <v>0.20000000000000018</v>
      </c>
      <c r="G10" s="103">
        <v>2.8</v>
      </c>
      <c r="H10" s="105">
        <v>3</v>
      </c>
      <c r="I10" s="103">
        <v>30</v>
      </c>
      <c r="J10" s="106">
        <f>HDH!$L10+HDH!$N10</f>
        <v>174</v>
      </c>
      <c r="K10" s="107">
        <f>(HDH!$M10+HDH!$O10)/2</f>
        <v>3.3849999999999998</v>
      </c>
      <c r="L10" s="103">
        <v>58</v>
      </c>
      <c r="M10" s="103">
        <v>3.67</v>
      </c>
      <c r="N10" s="103">
        <v>116</v>
      </c>
      <c r="O10" s="108">
        <v>3.1</v>
      </c>
      <c r="P10" s="103">
        <v>175</v>
      </c>
      <c r="Q10" s="103">
        <v>3.35</v>
      </c>
    </row>
    <row r="11" spans="1:17" ht="15" x14ac:dyDescent="0.4">
      <c r="A11" s="220" t="s">
        <v>759</v>
      </c>
      <c r="B11" s="220" t="s">
        <v>760</v>
      </c>
      <c r="C11" s="103" t="s">
        <v>24</v>
      </c>
      <c r="D11" s="216">
        <v>1.6</v>
      </c>
      <c r="E11" s="104">
        <v>1.8</v>
      </c>
      <c r="F11" s="104">
        <f>Tabelle14[[#This Row],[Kicker]]-Tabelle14[[#This Row],[NEU]]</f>
        <v>-0.19999999999999996</v>
      </c>
      <c r="G11" s="103">
        <v>1.8</v>
      </c>
      <c r="H11" s="105">
        <v>3</v>
      </c>
      <c r="I11" s="103">
        <v>28</v>
      </c>
      <c r="J11" s="106">
        <f>HDH!$L11+HDH!$N11</f>
        <v>98</v>
      </c>
      <c r="K11" s="107">
        <f>(HDH!$M11+HDH!$O11)/2</f>
        <v>3.7450000000000001</v>
      </c>
      <c r="L11" s="103">
        <v>36</v>
      </c>
      <c r="M11" s="103">
        <v>3.86</v>
      </c>
      <c r="N11" s="103">
        <v>62</v>
      </c>
      <c r="O11" s="108">
        <v>3.63</v>
      </c>
      <c r="P11" s="103">
        <v>103</v>
      </c>
      <c r="Q11" s="103">
        <v>3.48</v>
      </c>
    </row>
    <row r="12" spans="1:17" ht="15" x14ac:dyDescent="0.4">
      <c r="A12" s="220" t="s">
        <v>761</v>
      </c>
      <c r="B12" s="220" t="s">
        <v>762</v>
      </c>
      <c r="C12" s="103" t="s">
        <v>24</v>
      </c>
      <c r="D12" s="216">
        <v>1.4</v>
      </c>
      <c r="E12" s="104">
        <v>1.5</v>
      </c>
      <c r="F12" s="104">
        <f>Tabelle14[[#This Row],[Kicker]]-Tabelle14[[#This Row],[NEU]]</f>
        <v>-0.10000000000000009</v>
      </c>
      <c r="G12" s="103">
        <v>1.3</v>
      </c>
      <c r="H12" s="105">
        <v>1.2</v>
      </c>
      <c r="I12" s="103">
        <v>30</v>
      </c>
      <c r="J12" s="106">
        <f>HDH!$L12+HDH!$N12</f>
        <v>56</v>
      </c>
      <c r="K12" s="107">
        <f>(HDH!$M12+HDH!$O12)/2</f>
        <v>3.7850000000000001</v>
      </c>
      <c r="L12" s="103">
        <v>22</v>
      </c>
      <c r="M12" s="103">
        <v>3.67</v>
      </c>
      <c r="N12" s="103">
        <v>34</v>
      </c>
      <c r="O12" s="108">
        <v>3.9</v>
      </c>
      <c r="P12" s="103">
        <v>44</v>
      </c>
      <c r="Q12" s="103">
        <v>3.44</v>
      </c>
    </row>
    <row r="13" spans="1:17" ht="15" x14ac:dyDescent="0.4">
      <c r="A13" s="200" t="s">
        <v>763</v>
      </c>
      <c r="B13" s="201" t="s">
        <v>764</v>
      </c>
      <c r="C13" s="103" t="s">
        <v>38</v>
      </c>
      <c r="D13" s="216">
        <v>0.5</v>
      </c>
      <c r="E13" s="104">
        <v>0.5</v>
      </c>
      <c r="F13" s="104">
        <f>Tabelle14[[#This Row],[Kicker]]-Tabelle14[[#This Row],[NEU]]</f>
        <v>0</v>
      </c>
      <c r="G13" s="103" t="s">
        <v>748</v>
      </c>
      <c r="H13" s="105" t="s">
        <v>748</v>
      </c>
      <c r="I13" s="103">
        <v>19</v>
      </c>
      <c r="J13" s="106">
        <f>HDH!$L13+HDH!$N13</f>
        <v>0</v>
      </c>
      <c r="K13" s="107">
        <f>(HDH!$M13+HDH!$O13)/2</f>
        <v>0</v>
      </c>
      <c r="L13" s="103">
        <v>0</v>
      </c>
      <c r="M13" s="103">
        <v>0</v>
      </c>
      <c r="N13" s="103">
        <v>0</v>
      </c>
      <c r="O13" s="108">
        <v>0</v>
      </c>
      <c r="P13" s="103">
        <v>0</v>
      </c>
      <c r="Q13" s="103" t="s">
        <v>748</v>
      </c>
    </row>
    <row r="14" spans="1:17" ht="15" x14ac:dyDescent="0.4">
      <c r="A14" s="220" t="s">
        <v>765</v>
      </c>
      <c r="B14" s="220" t="s">
        <v>716</v>
      </c>
      <c r="C14" s="103" t="s">
        <v>38</v>
      </c>
      <c r="D14" s="216">
        <v>0.5</v>
      </c>
      <c r="E14" s="104">
        <v>0.5</v>
      </c>
      <c r="F14" s="104">
        <f>Tabelle14[[#This Row],[Kicker]]-Tabelle14[[#This Row],[NEU]]</f>
        <v>0</v>
      </c>
      <c r="G14" s="103">
        <v>0.5</v>
      </c>
      <c r="H14" s="105">
        <v>0.2</v>
      </c>
      <c r="I14" s="103">
        <v>21</v>
      </c>
      <c r="J14" s="106">
        <f>HDH!$L14+HDH!$N14</f>
        <v>0</v>
      </c>
      <c r="K14" s="107">
        <f>(HDH!$M14+HDH!$O14)/2</f>
        <v>0</v>
      </c>
      <c r="L14" s="103">
        <v>0</v>
      </c>
      <c r="M14" s="103">
        <v>0</v>
      </c>
      <c r="N14" s="103">
        <v>0</v>
      </c>
      <c r="O14" s="108">
        <v>0</v>
      </c>
      <c r="P14" s="103">
        <v>0</v>
      </c>
      <c r="Q14" s="103" t="s">
        <v>748</v>
      </c>
    </row>
    <row r="15" spans="1:17" ht="15" x14ac:dyDescent="0.4">
      <c r="A15" s="220" t="s">
        <v>766</v>
      </c>
      <c r="B15" s="220" t="s">
        <v>767</v>
      </c>
      <c r="C15" s="103" t="s">
        <v>38</v>
      </c>
      <c r="D15" s="216">
        <v>1.4</v>
      </c>
      <c r="E15" s="104">
        <v>1</v>
      </c>
      <c r="F15" s="104">
        <f>Tabelle14[[#This Row],[Kicker]]-Tabelle14[[#This Row],[NEU]]</f>
        <v>0.39999999999999991</v>
      </c>
      <c r="G15" s="103">
        <v>1.2</v>
      </c>
      <c r="H15" s="105">
        <v>4</v>
      </c>
      <c r="I15" s="103">
        <v>19</v>
      </c>
      <c r="J15" s="106">
        <f>HDH!$L15+HDH!$N15</f>
        <v>2</v>
      </c>
      <c r="K15" s="107">
        <f>(HDH!$M15+HDH!$O15)/2</f>
        <v>0</v>
      </c>
      <c r="L15" s="103">
        <v>0</v>
      </c>
      <c r="M15" s="103">
        <v>0</v>
      </c>
      <c r="N15" s="103">
        <v>2</v>
      </c>
      <c r="O15" s="108">
        <v>0</v>
      </c>
      <c r="P15" s="103">
        <v>0</v>
      </c>
      <c r="Q15" s="103">
        <v>0</v>
      </c>
    </row>
    <row r="16" spans="1:17" ht="15" x14ac:dyDescent="0.4">
      <c r="A16" s="220" t="s">
        <v>768</v>
      </c>
      <c r="B16" s="220" t="s">
        <v>769</v>
      </c>
      <c r="C16" s="103" t="s">
        <v>38</v>
      </c>
      <c r="D16" s="216">
        <v>1.7</v>
      </c>
      <c r="E16" s="104">
        <v>1.6</v>
      </c>
      <c r="F16" s="104">
        <f>Tabelle14[[#This Row],[Kicker]]-Tabelle14[[#This Row],[NEU]]</f>
        <v>9.9999999999999867E-2</v>
      </c>
      <c r="G16" s="103">
        <v>1.4</v>
      </c>
      <c r="H16" s="105">
        <v>3</v>
      </c>
      <c r="I16" s="103">
        <v>26</v>
      </c>
      <c r="J16" s="106">
        <f>HDH!$L16+HDH!$N16</f>
        <v>89</v>
      </c>
      <c r="K16" s="107">
        <f>(HDH!$M16+HDH!$O16)/2</f>
        <v>3.665</v>
      </c>
      <c r="L16" s="103">
        <v>57</v>
      </c>
      <c r="M16" s="103">
        <v>3.5</v>
      </c>
      <c r="N16" s="103">
        <v>32</v>
      </c>
      <c r="O16" s="108">
        <v>3.83</v>
      </c>
      <c r="P16" s="103">
        <v>0</v>
      </c>
      <c r="Q16" s="103">
        <v>0</v>
      </c>
    </row>
    <row r="17" spans="1:17" ht="15" x14ac:dyDescent="0.4">
      <c r="A17" s="220" t="s">
        <v>770</v>
      </c>
      <c r="B17" s="220" t="s">
        <v>404</v>
      </c>
      <c r="C17" s="103" t="s">
        <v>38</v>
      </c>
      <c r="D17" s="216">
        <v>1.2</v>
      </c>
      <c r="E17" s="104">
        <v>1</v>
      </c>
      <c r="F17" s="104">
        <f>Tabelle14[[#This Row],[Kicker]]-Tabelle14[[#This Row],[NEU]]</f>
        <v>0.19999999999999996</v>
      </c>
      <c r="G17" s="103">
        <v>1</v>
      </c>
      <c r="H17" s="105">
        <v>1.5</v>
      </c>
      <c r="I17" s="103">
        <v>3.5</v>
      </c>
      <c r="J17" s="106">
        <f>HDH!$L17+HDH!$N17</f>
        <v>44</v>
      </c>
      <c r="K17" s="107">
        <f>(HDH!$M17+HDH!$O17)/2</f>
        <v>4.0999999999999996</v>
      </c>
      <c r="L17" s="103">
        <v>8</v>
      </c>
      <c r="M17" s="103">
        <v>4.17</v>
      </c>
      <c r="N17" s="103">
        <v>36</v>
      </c>
      <c r="O17" s="108">
        <v>4.03</v>
      </c>
      <c r="P17" s="103">
        <v>0</v>
      </c>
      <c r="Q17" s="103">
        <v>0</v>
      </c>
    </row>
    <row r="18" spans="1:17" ht="15" x14ac:dyDescent="0.4">
      <c r="A18" s="220" t="s">
        <v>771</v>
      </c>
      <c r="B18" s="220" t="s">
        <v>772</v>
      </c>
      <c r="C18" s="103" t="s">
        <v>38</v>
      </c>
      <c r="D18" s="216">
        <v>2</v>
      </c>
      <c r="E18" s="104">
        <v>2.4</v>
      </c>
      <c r="F18" s="104">
        <f>Tabelle14[[#This Row],[Kicker]]-Tabelle14[[#This Row],[NEU]]</f>
        <v>-0.39999999999999991</v>
      </c>
      <c r="G18" s="103">
        <v>1.8</v>
      </c>
      <c r="H18" s="105">
        <v>4</v>
      </c>
      <c r="I18" s="103">
        <v>26</v>
      </c>
      <c r="J18" s="106">
        <f>HDH!$L18+HDH!$N18</f>
        <v>150</v>
      </c>
      <c r="K18" s="107">
        <f>(HDH!$M18+HDH!$O18)/2</f>
        <v>3.5300000000000002</v>
      </c>
      <c r="L18" s="103">
        <v>62</v>
      </c>
      <c r="M18" s="103">
        <v>3.61</v>
      </c>
      <c r="N18" s="103">
        <v>88</v>
      </c>
      <c r="O18" s="108">
        <v>3.45</v>
      </c>
      <c r="P18" s="103">
        <v>102</v>
      </c>
      <c r="Q18" s="103">
        <v>3.56</v>
      </c>
    </row>
    <row r="19" spans="1:17" ht="15" x14ac:dyDescent="0.4">
      <c r="A19" s="220" t="s">
        <v>773</v>
      </c>
      <c r="B19" s="220" t="s">
        <v>133</v>
      </c>
      <c r="C19" s="103" t="s">
        <v>38</v>
      </c>
      <c r="D19" s="216">
        <v>0.8</v>
      </c>
      <c r="E19" s="104">
        <v>1</v>
      </c>
      <c r="F19" s="104">
        <f>Tabelle14[[#This Row],[Kicker]]-Tabelle14[[#This Row],[NEU]]</f>
        <v>-0.19999999999999996</v>
      </c>
      <c r="G19" s="103">
        <v>1</v>
      </c>
      <c r="H19" s="105">
        <v>1.5</v>
      </c>
      <c r="I19" s="103">
        <v>24</v>
      </c>
      <c r="J19" s="106">
        <f>HDH!$L19+HDH!$N19</f>
        <v>8</v>
      </c>
      <c r="K19" s="107">
        <f>(HDH!$M19+HDH!$O19)/2</f>
        <v>0</v>
      </c>
      <c r="L19" s="103">
        <v>0</v>
      </c>
      <c r="M19" s="103">
        <v>0</v>
      </c>
      <c r="N19" s="103">
        <v>8</v>
      </c>
      <c r="O19" s="108">
        <v>0</v>
      </c>
      <c r="P19" s="103">
        <v>0</v>
      </c>
      <c r="Q19" s="103">
        <v>0</v>
      </c>
    </row>
    <row r="20" spans="1:17" ht="15" x14ac:dyDescent="0.4">
      <c r="A20" s="220" t="s">
        <v>774</v>
      </c>
      <c r="B20" s="220" t="s">
        <v>690</v>
      </c>
      <c r="C20" s="103" t="s">
        <v>38</v>
      </c>
      <c r="D20" s="216">
        <v>1.5</v>
      </c>
      <c r="E20" s="104">
        <v>2.2000000000000002</v>
      </c>
      <c r="F20" s="104">
        <f>Tabelle14[[#This Row],[Kicker]]-Tabelle14[[#This Row],[NEU]]</f>
        <v>-0.70000000000000018</v>
      </c>
      <c r="G20" s="103">
        <v>1.3</v>
      </c>
      <c r="H20" s="105">
        <v>2</v>
      </c>
      <c r="I20" s="103">
        <v>28</v>
      </c>
      <c r="J20" s="106">
        <f>HDH!$L20+HDH!$N20</f>
        <v>108</v>
      </c>
      <c r="K20" s="107">
        <f>(HDH!$M20+HDH!$O20)/2</f>
        <v>3.69</v>
      </c>
      <c r="L20" s="103">
        <v>41</v>
      </c>
      <c r="M20" s="103">
        <v>3.58</v>
      </c>
      <c r="N20" s="103">
        <v>67</v>
      </c>
      <c r="O20" s="108">
        <v>3.8</v>
      </c>
      <c r="P20" s="103">
        <v>21</v>
      </c>
      <c r="Q20" s="103">
        <v>4.33</v>
      </c>
    </row>
    <row r="21" spans="1:17" ht="15" x14ac:dyDescent="0.4">
      <c r="A21" s="220" t="s">
        <v>775</v>
      </c>
      <c r="B21" s="220" t="s">
        <v>776</v>
      </c>
      <c r="C21" s="103" t="s">
        <v>38</v>
      </c>
      <c r="D21" s="216">
        <v>1.2</v>
      </c>
      <c r="E21" s="104">
        <v>1</v>
      </c>
      <c r="F21" s="104">
        <f>Tabelle14[[#This Row],[Kicker]]-Tabelle14[[#This Row],[NEU]]</f>
        <v>0.19999999999999996</v>
      </c>
      <c r="G21" s="103">
        <v>1.3</v>
      </c>
      <c r="H21" s="105">
        <v>1.5</v>
      </c>
      <c r="I21" s="103">
        <v>29</v>
      </c>
      <c r="J21" s="106">
        <f>HDH!$L21+HDH!$N21</f>
        <v>62</v>
      </c>
      <c r="K21" s="107">
        <f>(HDH!$M21+HDH!$O21)/2</f>
        <v>4.03</v>
      </c>
      <c r="L21" s="103">
        <v>26</v>
      </c>
      <c r="M21" s="103">
        <v>4.03</v>
      </c>
      <c r="N21" s="103">
        <v>36</v>
      </c>
      <c r="O21" s="108">
        <v>4.03</v>
      </c>
      <c r="P21" s="103">
        <v>0</v>
      </c>
      <c r="Q21" s="103">
        <v>0</v>
      </c>
    </row>
    <row r="22" spans="1:17" ht="15" x14ac:dyDescent="0.4">
      <c r="A22" s="274" t="s">
        <v>777</v>
      </c>
      <c r="B22" s="274" t="s">
        <v>778</v>
      </c>
      <c r="C22" s="103" t="s">
        <v>38</v>
      </c>
      <c r="D22" s="216">
        <v>1.8</v>
      </c>
      <c r="E22" s="104">
        <v>2.4</v>
      </c>
      <c r="F22" s="104">
        <f>Tabelle14[[#This Row],[Kicker]]-Tabelle14[[#This Row],[NEU]]</f>
        <v>-0.59999999999999987</v>
      </c>
      <c r="G22" s="103">
        <v>1.3</v>
      </c>
      <c r="H22" s="105">
        <v>2</v>
      </c>
      <c r="I22" s="103">
        <v>28</v>
      </c>
      <c r="J22" s="106">
        <f>HDH!$L22+HDH!$N22</f>
        <v>133</v>
      </c>
      <c r="K22" s="107">
        <f>(HDH!$M22+HDH!$O22)/2</f>
        <v>3.5049999999999999</v>
      </c>
      <c r="L22" s="103">
        <v>34</v>
      </c>
      <c r="M22" s="103">
        <v>3.83</v>
      </c>
      <c r="N22" s="103">
        <v>99</v>
      </c>
      <c r="O22" s="108">
        <v>3.18</v>
      </c>
      <c r="P22" s="103">
        <v>43</v>
      </c>
      <c r="Q22" s="103">
        <v>3.92</v>
      </c>
    </row>
    <row r="23" spans="1:17" ht="15" x14ac:dyDescent="0.4">
      <c r="A23" s="220" t="s">
        <v>779</v>
      </c>
      <c r="B23" s="220" t="s">
        <v>16</v>
      </c>
      <c r="C23" s="103" t="s">
        <v>38</v>
      </c>
      <c r="D23" s="216">
        <v>1.7</v>
      </c>
      <c r="E23" s="104">
        <v>2</v>
      </c>
      <c r="F23" s="104">
        <f>Tabelle14[[#This Row],[Kicker]]-Tabelle14[[#This Row],[NEU]]</f>
        <v>-0.30000000000000004</v>
      </c>
      <c r="G23" s="103">
        <v>1.5</v>
      </c>
      <c r="H23" s="105">
        <v>3.5</v>
      </c>
      <c r="I23" s="103">
        <v>27</v>
      </c>
      <c r="J23" s="106">
        <f>HDH!$L23+HDH!$N23</f>
        <v>97</v>
      </c>
      <c r="K23" s="107">
        <f>(HDH!$M23+HDH!$O23)/2</f>
        <v>3.4850000000000003</v>
      </c>
      <c r="L23" s="103">
        <v>36</v>
      </c>
      <c r="M23" s="103">
        <v>3.72</v>
      </c>
      <c r="N23" s="103">
        <v>61</v>
      </c>
      <c r="O23" s="108">
        <v>3.25</v>
      </c>
      <c r="P23" s="103">
        <v>50</v>
      </c>
      <c r="Q23" s="103">
        <v>3.85</v>
      </c>
    </row>
    <row r="24" spans="1:17" ht="15" x14ac:dyDescent="0.4">
      <c r="A24" s="220" t="s">
        <v>780</v>
      </c>
      <c r="B24" s="220" t="s">
        <v>781</v>
      </c>
      <c r="C24" s="103" t="s">
        <v>53</v>
      </c>
      <c r="D24" s="216">
        <v>1.2</v>
      </c>
      <c r="E24" s="104">
        <v>1.2</v>
      </c>
      <c r="F24" s="104">
        <f>Tabelle14[[#This Row],[Kicker]]-Tabelle14[[#This Row],[NEU]]</f>
        <v>0</v>
      </c>
      <c r="G24" s="103">
        <v>1.5</v>
      </c>
      <c r="H24" s="105">
        <v>1.2</v>
      </c>
      <c r="I24" s="103">
        <v>24</v>
      </c>
      <c r="J24" s="106">
        <f>HDH!$L24+HDH!$N24</f>
        <v>8</v>
      </c>
      <c r="K24" s="107">
        <f>(HDH!$M24+HDH!$O24)/2</f>
        <v>4.25</v>
      </c>
      <c r="L24" s="103">
        <v>8</v>
      </c>
      <c r="M24" s="103">
        <v>4.25</v>
      </c>
      <c r="N24" s="103">
        <v>0</v>
      </c>
      <c r="O24" s="108">
        <v>4.25</v>
      </c>
      <c r="P24" s="103">
        <v>21</v>
      </c>
      <c r="Q24" s="103">
        <v>4.58</v>
      </c>
    </row>
    <row r="25" spans="1:17" ht="15" x14ac:dyDescent="0.4">
      <c r="A25" s="220" t="s">
        <v>782</v>
      </c>
      <c r="B25" s="220" t="s">
        <v>390</v>
      </c>
      <c r="C25" s="103" t="s">
        <v>53</v>
      </c>
      <c r="D25" s="216">
        <v>2.2000000000000002</v>
      </c>
      <c r="E25" s="104">
        <v>2.4</v>
      </c>
      <c r="F25" s="104">
        <f>Tabelle14[[#This Row],[Kicker]]-Tabelle14[[#This Row],[NEU]]</f>
        <v>-0.19999999999999973</v>
      </c>
      <c r="G25" s="103">
        <v>1.7</v>
      </c>
      <c r="H25" s="105">
        <v>5.5</v>
      </c>
      <c r="I25" s="103">
        <v>25</v>
      </c>
      <c r="J25" s="106">
        <f>HDH!$L25+HDH!$N25</f>
        <v>147</v>
      </c>
      <c r="K25" s="107">
        <f>(HDH!$M25+HDH!$O25)/2</f>
        <v>3.5449999999999999</v>
      </c>
      <c r="L25" s="103">
        <v>77</v>
      </c>
      <c r="M25" s="103">
        <v>3.38</v>
      </c>
      <c r="N25" s="103">
        <v>70</v>
      </c>
      <c r="O25" s="108">
        <v>3.71</v>
      </c>
      <c r="P25" s="103">
        <v>80</v>
      </c>
      <c r="Q25" s="103">
        <v>3.83</v>
      </c>
    </row>
    <row r="26" spans="1:17" ht="15" x14ac:dyDescent="0.4">
      <c r="A26" s="220" t="s">
        <v>783</v>
      </c>
      <c r="B26" s="220" t="s">
        <v>160</v>
      </c>
      <c r="C26" s="103" t="s">
        <v>53</v>
      </c>
      <c r="D26" s="216">
        <v>1</v>
      </c>
      <c r="E26" s="104">
        <v>1</v>
      </c>
      <c r="F26" s="104">
        <f>Tabelle14[[#This Row],[Kicker]]-Tabelle14[[#This Row],[NEU]]</f>
        <v>0</v>
      </c>
      <c r="G26" s="103">
        <v>1</v>
      </c>
      <c r="H26" s="105">
        <v>1.5</v>
      </c>
      <c r="I26" s="103">
        <v>24</v>
      </c>
      <c r="J26" s="106">
        <f>HDH!$L26+HDH!$N26</f>
        <v>28</v>
      </c>
      <c r="K26" s="107">
        <f>(HDH!$M26+HDH!$O26)/2</f>
        <v>4</v>
      </c>
      <c r="L26" s="103">
        <v>24</v>
      </c>
      <c r="M26" s="103">
        <v>4</v>
      </c>
      <c r="N26" s="103">
        <v>4</v>
      </c>
      <c r="O26" s="108">
        <v>4</v>
      </c>
      <c r="P26" s="103">
        <v>0</v>
      </c>
      <c r="Q26" s="103">
        <v>0</v>
      </c>
    </row>
    <row r="27" spans="1:17" ht="15" x14ac:dyDescent="0.4">
      <c r="A27" s="220" t="s">
        <v>784</v>
      </c>
      <c r="B27" s="220" t="s">
        <v>785</v>
      </c>
      <c r="C27" s="103" t="s">
        <v>53</v>
      </c>
      <c r="D27" s="216">
        <v>1.8</v>
      </c>
      <c r="E27" s="104">
        <v>1.8</v>
      </c>
      <c r="F27" s="104">
        <f>Tabelle14[[#This Row],[Kicker]]-Tabelle14[[#This Row],[NEU]]</f>
        <v>0</v>
      </c>
      <c r="G27" s="103">
        <v>2.2999999999999998</v>
      </c>
      <c r="H27" s="105">
        <v>2</v>
      </c>
      <c r="I27" s="103">
        <v>31</v>
      </c>
      <c r="J27" s="106">
        <f>HDH!$L27+HDH!$N27</f>
        <v>61</v>
      </c>
      <c r="K27" s="107">
        <f>(HDH!$M27+HDH!$O27)/2</f>
        <v>3.58</v>
      </c>
      <c r="L27" s="103">
        <v>0</v>
      </c>
      <c r="M27" s="103">
        <v>3.58</v>
      </c>
      <c r="N27" s="103">
        <v>61</v>
      </c>
      <c r="O27" s="108">
        <v>3.58</v>
      </c>
      <c r="P27" s="103">
        <v>0</v>
      </c>
      <c r="Q27" s="103">
        <v>0</v>
      </c>
    </row>
    <row r="28" spans="1:17" ht="15" x14ac:dyDescent="0.4">
      <c r="A28" s="220" t="s">
        <v>786</v>
      </c>
      <c r="B28" s="220" t="s">
        <v>243</v>
      </c>
      <c r="C28" s="103" t="s">
        <v>53</v>
      </c>
      <c r="D28" s="216">
        <v>0.6</v>
      </c>
      <c r="E28" s="104">
        <v>1</v>
      </c>
      <c r="F28" s="104">
        <f>Tabelle14[[#This Row],[Kicker]]-Tabelle14[[#This Row],[NEU]]</f>
        <v>-0.4</v>
      </c>
      <c r="G28" s="103">
        <v>1</v>
      </c>
      <c r="H28" s="105">
        <v>0.5</v>
      </c>
      <c r="I28" s="103">
        <v>31</v>
      </c>
      <c r="J28" s="106">
        <f>HDH!$L28+HDH!$N28</f>
        <v>2</v>
      </c>
      <c r="K28" s="107">
        <f>(HDH!$M28+HDH!$O28)/2</f>
        <v>4.63</v>
      </c>
      <c r="L28" s="103">
        <v>-4</v>
      </c>
      <c r="M28" s="103">
        <v>4.63</v>
      </c>
      <c r="N28" s="103">
        <v>6</v>
      </c>
      <c r="O28" s="108">
        <v>4.63</v>
      </c>
      <c r="P28" s="103">
        <v>31</v>
      </c>
      <c r="Q28" s="103">
        <v>4</v>
      </c>
    </row>
    <row r="29" spans="1:17" ht="15" x14ac:dyDescent="0.4">
      <c r="A29" s="220"/>
      <c r="B29" s="222"/>
      <c r="C29" s="103" t="s">
        <v>53</v>
      </c>
      <c r="D29" s="216"/>
      <c r="E29" s="104"/>
      <c r="F29" s="104"/>
      <c r="G29" s="103"/>
      <c r="H29" s="105"/>
      <c r="I29" s="103"/>
      <c r="J29" s="103"/>
      <c r="K29" s="223"/>
      <c r="L29" s="103"/>
      <c r="M29" s="103"/>
      <c r="N29" s="103"/>
      <c r="O29" s="108"/>
      <c r="P29" s="103"/>
      <c r="Q29" s="103"/>
    </row>
    <row r="30" spans="1:17" ht="15" x14ac:dyDescent="0.4">
      <c r="A30" s="220"/>
      <c r="B30" s="222"/>
      <c r="C30" s="103" t="s">
        <v>53</v>
      </c>
      <c r="D30" s="216"/>
      <c r="E30" s="104"/>
      <c r="F30" s="104"/>
      <c r="G30" s="103"/>
      <c r="H30" s="105"/>
      <c r="I30" s="103"/>
      <c r="J30" s="103"/>
      <c r="K30" s="223"/>
      <c r="L30" s="103"/>
      <c r="M30" s="103"/>
      <c r="N30" s="103"/>
      <c r="O30" s="108"/>
      <c r="P30" s="103"/>
      <c r="Q30" s="103"/>
    </row>
    <row r="31" spans="1:17" ht="15" x14ac:dyDescent="0.4">
      <c r="A31" s="224"/>
      <c r="B31" s="225"/>
      <c r="C31" s="192" t="s">
        <v>53</v>
      </c>
      <c r="D31" s="182"/>
      <c r="E31" s="194"/>
      <c r="F31" s="194"/>
      <c r="G31" s="192"/>
      <c r="H31" s="195"/>
      <c r="I31" s="192"/>
      <c r="J31" s="192"/>
      <c r="K31" s="226"/>
      <c r="L31" s="192"/>
      <c r="M31" s="192"/>
      <c r="N31" s="192"/>
      <c r="O31" s="196"/>
      <c r="P31" s="103"/>
      <c r="Q31" s="103"/>
    </row>
    <row r="32" spans="1:17" ht="15" x14ac:dyDescent="0.4">
      <c r="A32" s="200"/>
      <c r="B32" s="201"/>
      <c r="C32" s="103"/>
      <c r="D32" s="216"/>
      <c r="E32" s="104"/>
      <c r="F32" s="104"/>
      <c r="G32" s="103"/>
      <c r="H32" s="105"/>
      <c r="I32" s="103"/>
      <c r="J32" s="103"/>
      <c r="K32" s="223"/>
      <c r="L32" s="103"/>
      <c r="M32" s="103"/>
      <c r="N32" s="103"/>
      <c r="O32" s="108"/>
      <c r="P32" s="103"/>
      <c r="Q32" s="103"/>
    </row>
    <row r="33" spans="1:17" ht="15" x14ac:dyDescent="0.4">
      <c r="A33" s="227"/>
      <c r="B33" s="228"/>
      <c r="C33" s="229" t="s">
        <v>53</v>
      </c>
      <c r="D33" s="212"/>
      <c r="E33" s="230"/>
      <c r="F33" s="230"/>
      <c r="G33" s="231"/>
      <c r="H33" s="232"/>
      <c r="I33" s="231"/>
      <c r="J33" s="231"/>
      <c r="K33" s="233"/>
      <c r="L33" s="231"/>
      <c r="M33" s="231"/>
      <c r="N33" s="231"/>
      <c r="O33" s="234"/>
      <c r="P33" s="103"/>
      <c r="Q33" s="103"/>
    </row>
    <row r="34" spans="1:17" ht="15" x14ac:dyDescent="0.4">
      <c r="A34" s="235"/>
      <c r="B34" s="236"/>
      <c r="C34" s="229" t="s">
        <v>24</v>
      </c>
      <c r="D34" s="218">
        <f>SUM(D2:D33)</f>
        <v>35.199999999999996</v>
      </c>
      <c r="E34" s="237">
        <f>SUM(E2:E33)</f>
        <v>39.4</v>
      </c>
      <c r="F34" s="237">
        <f>SUM(F2:F33)</f>
        <v>-4.1999999999999993</v>
      </c>
      <c r="G34" s="238"/>
      <c r="H34" s="239"/>
      <c r="I34" s="238"/>
      <c r="J34" s="238"/>
      <c r="K34" s="240"/>
      <c r="L34" s="238"/>
      <c r="M34" s="238"/>
      <c r="N34" s="238"/>
      <c r="O34" s="241"/>
      <c r="P34" s="103"/>
      <c r="Q34" s="103"/>
    </row>
    <row r="35" spans="1:17" ht="15" x14ac:dyDescent="0.4">
      <c r="A35" s="205"/>
      <c r="B35" s="206"/>
      <c r="C35" s="229" t="s">
        <v>17</v>
      </c>
      <c r="D35" s="212"/>
      <c r="E35" s="208"/>
      <c r="F35" s="208"/>
      <c r="G35" s="207"/>
      <c r="H35" s="209"/>
      <c r="I35" s="207"/>
      <c r="J35" s="207"/>
      <c r="K35" s="242"/>
      <c r="L35" s="207"/>
      <c r="M35" s="207"/>
      <c r="N35" s="207"/>
      <c r="O35" s="210"/>
      <c r="P35" s="229"/>
      <c r="Q35" s="229"/>
    </row>
    <row r="36" spans="1:17" x14ac:dyDescent="0.35">
      <c r="A36" s="215"/>
      <c r="B36" s="215"/>
      <c r="C36" s="215"/>
      <c r="D36" s="212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</row>
  </sheetData>
  <pageMargins left="0.70000000000000007" right="0.70000000000000007" top="0.78740157500000008" bottom="0.78740157500000008" header="0.30000000000000004" footer="0.30000000000000004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36"/>
  <sheetViews>
    <sheetView workbookViewId="0">
      <selection activeCell="A15" sqref="A15:B15"/>
    </sheetView>
  </sheetViews>
  <sheetFormatPr baseColWidth="10" defaultRowHeight="14.5" x14ac:dyDescent="0.35"/>
  <cols>
    <col min="1" max="1" width="14.54296875" customWidth="1"/>
    <col min="2" max="2" width="13.6328125" customWidth="1"/>
    <col min="3" max="4" width="10.90625" customWidth="1"/>
  </cols>
  <sheetData>
    <row r="1" spans="1:14" ht="15" x14ac:dyDescent="0.4">
      <c r="A1" s="249" t="s">
        <v>787</v>
      </c>
      <c r="B1" s="250" t="s">
        <v>390</v>
      </c>
      <c r="C1" s="295" t="s">
        <v>17</v>
      </c>
      <c r="D1" s="181">
        <v>2.8</v>
      </c>
      <c r="E1" s="128">
        <v>2.2000000000000002</v>
      </c>
      <c r="F1" s="128">
        <f>D1-E1</f>
        <v>0.59999999999999964</v>
      </c>
      <c r="G1" s="243">
        <v>1</v>
      </c>
      <c r="H1" s="244">
        <v>2</v>
      </c>
      <c r="I1" s="243">
        <v>30</v>
      </c>
      <c r="J1" s="243" t="e">
        <f>#REF!+#REF!</f>
        <v>#REF!</v>
      </c>
      <c r="K1" s="243">
        <v>48</v>
      </c>
      <c r="L1" s="243">
        <v>3.14</v>
      </c>
      <c r="M1" s="243">
        <v>152</v>
      </c>
      <c r="N1" s="243">
        <v>2.56</v>
      </c>
    </row>
    <row r="2" spans="1:14" ht="15" x14ac:dyDescent="0.4">
      <c r="A2" s="296" t="s">
        <v>788</v>
      </c>
      <c r="B2" s="296" t="s">
        <v>789</v>
      </c>
      <c r="C2" s="297" t="s">
        <v>17</v>
      </c>
      <c r="D2" s="216">
        <v>1</v>
      </c>
      <c r="E2" s="128">
        <v>1</v>
      </c>
      <c r="F2" s="128">
        <f t="shared" ref="F2:F30" si="0">D2-E2</f>
        <v>0</v>
      </c>
      <c r="G2" s="245">
        <v>0.9</v>
      </c>
      <c r="H2" s="246">
        <v>0.5</v>
      </c>
      <c r="I2" s="245">
        <v>36</v>
      </c>
      <c r="J2" s="245" t="e">
        <f>#REF!+#REF!</f>
        <v>#REF!</v>
      </c>
      <c r="K2" s="245">
        <v>154</v>
      </c>
      <c r="L2" s="245">
        <v>2.5299999999999998</v>
      </c>
      <c r="M2" s="245">
        <v>138</v>
      </c>
      <c r="N2" s="245">
        <v>2.67</v>
      </c>
    </row>
    <row r="3" spans="1:14" ht="15" x14ac:dyDescent="0.4">
      <c r="A3" s="293" t="s">
        <v>790</v>
      </c>
      <c r="B3" s="294" t="s">
        <v>185</v>
      </c>
      <c r="C3" s="295" t="s">
        <v>17</v>
      </c>
      <c r="D3" s="216">
        <v>0.5</v>
      </c>
      <c r="E3" s="128">
        <v>0.5</v>
      </c>
      <c r="F3" s="128">
        <f t="shared" si="0"/>
        <v>0</v>
      </c>
      <c r="G3" s="247">
        <v>0.1</v>
      </c>
      <c r="H3" s="248">
        <v>0.1</v>
      </c>
      <c r="I3" s="247">
        <v>27</v>
      </c>
      <c r="J3" s="247" t="e">
        <f>#REF!+#REF!</f>
        <v>#REF!</v>
      </c>
      <c r="K3" s="247">
        <v>0</v>
      </c>
      <c r="L3" s="247" t="s">
        <v>748</v>
      </c>
      <c r="M3" s="247">
        <v>0</v>
      </c>
      <c r="N3" s="247" t="s">
        <v>748</v>
      </c>
    </row>
    <row r="4" spans="1:14" ht="15" x14ac:dyDescent="0.4">
      <c r="A4" s="298" t="s">
        <v>791</v>
      </c>
      <c r="B4" s="299" t="s">
        <v>792</v>
      </c>
      <c r="C4" s="297" t="s">
        <v>24</v>
      </c>
      <c r="D4" s="216">
        <v>0.5</v>
      </c>
      <c r="E4" s="128">
        <v>0.5</v>
      </c>
      <c r="F4" s="128">
        <f t="shared" si="0"/>
        <v>0</v>
      </c>
      <c r="G4" s="245">
        <v>0.1</v>
      </c>
      <c r="H4" s="246">
        <v>0.3</v>
      </c>
      <c r="I4" s="245">
        <v>20</v>
      </c>
      <c r="J4" s="245" t="e">
        <f>#REF!+#REF!</f>
        <v>#REF!</v>
      </c>
      <c r="K4" s="245">
        <v>0</v>
      </c>
      <c r="L4" s="245" t="s">
        <v>748</v>
      </c>
      <c r="M4" s="245">
        <v>6</v>
      </c>
      <c r="N4" s="245">
        <v>3.5</v>
      </c>
    </row>
    <row r="5" spans="1:14" ht="15" x14ac:dyDescent="0.4">
      <c r="A5" s="293" t="s">
        <v>793</v>
      </c>
      <c r="B5" s="294" t="s">
        <v>133</v>
      </c>
      <c r="C5" s="295" t="s">
        <v>24</v>
      </c>
      <c r="D5" s="216">
        <v>1.4</v>
      </c>
      <c r="E5" s="128">
        <v>1.2</v>
      </c>
      <c r="F5" s="128">
        <f t="shared" si="0"/>
        <v>0.19999999999999996</v>
      </c>
      <c r="G5" s="251">
        <v>0.1</v>
      </c>
      <c r="H5" s="252">
        <v>2.5</v>
      </c>
      <c r="I5" s="251">
        <v>19</v>
      </c>
      <c r="J5" s="251" t="e">
        <f>#REF!+#REF!</f>
        <v>#REF!</v>
      </c>
      <c r="K5" s="251">
        <v>53</v>
      </c>
      <c r="L5" s="251">
        <v>3.58</v>
      </c>
      <c r="M5" s="251">
        <v>10</v>
      </c>
      <c r="N5" s="251">
        <v>3.44</v>
      </c>
    </row>
    <row r="6" spans="1:14" ht="15" x14ac:dyDescent="0.4">
      <c r="A6" s="298" t="s">
        <v>794</v>
      </c>
      <c r="B6" s="299" t="s">
        <v>795</v>
      </c>
      <c r="C6" s="297" t="s">
        <v>24</v>
      </c>
      <c r="D6" s="216">
        <v>1.4</v>
      </c>
      <c r="E6" s="128">
        <v>1</v>
      </c>
      <c r="F6" s="128">
        <f t="shared" si="0"/>
        <v>0.39999999999999991</v>
      </c>
      <c r="G6" s="245">
        <v>0.8</v>
      </c>
      <c r="H6" s="246">
        <v>2</v>
      </c>
      <c r="I6" s="245">
        <v>26</v>
      </c>
      <c r="J6" s="245" t="e">
        <f>#REF!+#REF!</f>
        <v>#REF!</v>
      </c>
      <c r="K6" s="245">
        <v>0</v>
      </c>
      <c r="L6" s="245" t="s">
        <v>748</v>
      </c>
      <c r="M6" s="245">
        <v>20</v>
      </c>
      <c r="N6" s="245">
        <v>4.05</v>
      </c>
    </row>
    <row r="7" spans="1:14" ht="15" x14ac:dyDescent="0.4">
      <c r="A7" s="293" t="s">
        <v>796</v>
      </c>
      <c r="B7" s="294" t="s">
        <v>797</v>
      </c>
      <c r="C7" s="295" t="s">
        <v>24</v>
      </c>
      <c r="D7" s="216">
        <v>1.5</v>
      </c>
      <c r="E7" s="128">
        <v>1.4</v>
      </c>
      <c r="F7" s="128">
        <f t="shared" si="0"/>
        <v>0.10000000000000009</v>
      </c>
      <c r="G7" s="253">
        <v>0.6</v>
      </c>
      <c r="H7" s="254">
        <v>4</v>
      </c>
      <c r="I7" s="253">
        <v>25</v>
      </c>
      <c r="J7" s="253" t="e">
        <f>#REF!+#REF!</f>
        <v>#REF!</v>
      </c>
      <c r="K7" s="253">
        <v>0</v>
      </c>
      <c r="L7" s="253" t="s">
        <v>748</v>
      </c>
      <c r="M7" s="253">
        <v>22</v>
      </c>
      <c r="N7" s="253">
        <v>4</v>
      </c>
    </row>
    <row r="8" spans="1:14" ht="15" x14ac:dyDescent="0.4">
      <c r="A8" s="298" t="s">
        <v>510</v>
      </c>
      <c r="B8" s="299" t="s">
        <v>404</v>
      </c>
      <c r="C8" s="297" t="s">
        <v>24</v>
      </c>
      <c r="D8" s="216">
        <v>1.3</v>
      </c>
      <c r="E8" s="128">
        <v>0.8</v>
      </c>
      <c r="F8" s="128">
        <f t="shared" si="0"/>
        <v>0.5</v>
      </c>
      <c r="G8" s="245">
        <v>0.6</v>
      </c>
      <c r="H8" s="246">
        <v>0.4</v>
      </c>
      <c r="I8" s="245">
        <v>25</v>
      </c>
      <c r="J8" s="245" t="e">
        <f>#REF!+#REF!</f>
        <v>#REF!</v>
      </c>
      <c r="K8" s="245">
        <v>0</v>
      </c>
      <c r="L8" s="245" t="s">
        <v>748</v>
      </c>
      <c r="M8" s="245">
        <v>0</v>
      </c>
      <c r="N8" s="245" t="s">
        <v>748</v>
      </c>
    </row>
    <row r="9" spans="1:14" ht="15" x14ac:dyDescent="0.4">
      <c r="A9" s="293" t="s">
        <v>798</v>
      </c>
      <c r="B9" s="294" t="s">
        <v>338</v>
      </c>
      <c r="C9" s="295" t="s">
        <v>24</v>
      </c>
      <c r="D9" s="216">
        <v>1.8</v>
      </c>
      <c r="E9" s="128">
        <v>1.6</v>
      </c>
      <c r="F9" s="128">
        <f t="shared" si="0"/>
        <v>0.19999999999999996</v>
      </c>
      <c r="G9" s="243">
        <v>1</v>
      </c>
      <c r="H9" s="244">
        <v>3</v>
      </c>
      <c r="I9" s="243">
        <v>28</v>
      </c>
      <c r="J9" s="243" t="e">
        <f>#REF!+#REF!</f>
        <v>#REF!</v>
      </c>
      <c r="K9" s="243">
        <v>77</v>
      </c>
      <c r="L9" s="243">
        <v>3.53</v>
      </c>
      <c r="M9" s="243">
        <v>60</v>
      </c>
      <c r="N9" s="243">
        <v>3.37</v>
      </c>
    </row>
    <row r="10" spans="1:14" ht="15" x14ac:dyDescent="0.4">
      <c r="A10" s="298" t="s">
        <v>799</v>
      </c>
      <c r="B10" s="299" t="s">
        <v>800</v>
      </c>
      <c r="C10" s="297" t="s">
        <v>24</v>
      </c>
      <c r="D10" s="216">
        <v>1.6</v>
      </c>
      <c r="E10" s="128">
        <v>1.4</v>
      </c>
      <c r="F10" s="128">
        <f t="shared" si="0"/>
        <v>0.20000000000000018</v>
      </c>
      <c r="G10" s="255">
        <v>0.6</v>
      </c>
      <c r="H10" s="256">
        <v>0.8</v>
      </c>
      <c r="I10" s="255">
        <v>31</v>
      </c>
      <c r="J10" s="255" t="e">
        <f>#REF!+#REF!</f>
        <v>#REF!</v>
      </c>
      <c r="K10" s="255">
        <v>66</v>
      </c>
      <c r="L10" s="255">
        <v>3.15</v>
      </c>
      <c r="M10" s="255">
        <v>69</v>
      </c>
      <c r="N10" s="255">
        <v>3.34</v>
      </c>
    </row>
    <row r="11" spans="1:14" ht="15" x14ac:dyDescent="0.4">
      <c r="A11" s="293" t="s">
        <v>801</v>
      </c>
      <c r="B11" s="294" t="s">
        <v>802</v>
      </c>
      <c r="C11" s="295" t="s">
        <v>24</v>
      </c>
      <c r="D11" s="216">
        <v>1.5</v>
      </c>
      <c r="E11" s="128">
        <v>1.4</v>
      </c>
      <c r="F11" s="128">
        <f t="shared" si="0"/>
        <v>0.10000000000000009</v>
      </c>
      <c r="G11" s="253">
        <v>0.6</v>
      </c>
      <c r="H11" s="254">
        <v>1.5</v>
      </c>
      <c r="I11" s="253">
        <v>30</v>
      </c>
      <c r="J11" s="253" t="e">
        <f>#REF!+#REF!</f>
        <v>#REF!</v>
      </c>
      <c r="K11" s="253">
        <v>80</v>
      </c>
      <c r="L11" s="253">
        <v>3.53</v>
      </c>
      <c r="M11" s="253">
        <v>55</v>
      </c>
      <c r="N11" s="253">
        <v>3.46</v>
      </c>
    </row>
    <row r="12" spans="1:14" ht="15" x14ac:dyDescent="0.4">
      <c r="A12" s="296" t="s">
        <v>803</v>
      </c>
      <c r="B12" s="296" t="s">
        <v>804</v>
      </c>
      <c r="C12" s="297" t="s">
        <v>38</v>
      </c>
      <c r="D12" s="216">
        <v>1.7</v>
      </c>
      <c r="E12" s="128">
        <v>1.5</v>
      </c>
      <c r="F12" s="128">
        <f t="shared" si="0"/>
        <v>0.19999999999999996</v>
      </c>
      <c r="G12" s="255" t="s">
        <v>748</v>
      </c>
      <c r="H12" s="256">
        <v>3</v>
      </c>
      <c r="I12" s="255">
        <v>18</v>
      </c>
      <c r="J12" s="255" t="e">
        <f>#REF!+#REF!</f>
        <v>#REF!</v>
      </c>
      <c r="K12" s="255">
        <v>0</v>
      </c>
      <c r="L12" s="255" t="s">
        <v>748</v>
      </c>
      <c r="M12" s="255">
        <v>0</v>
      </c>
      <c r="N12" s="255" t="s">
        <v>748</v>
      </c>
    </row>
    <row r="13" spans="1:14" ht="15" x14ac:dyDescent="0.4">
      <c r="A13" s="293" t="s">
        <v>805</v>
      </c>
      <c r="B13" s="294" t="s">
        <v>806</v>
      </c>
      <c r="C13" s="295" t="s">
        <v>38</v>
      </c>
      <c r="D13" s="216">
        <v>0.5</v>
      </c>
      <c r="E13" s="128">
        <v>0.7</v>
      </c>
      <c r="F13" s="128">
        <f t="shared" si="0"/>
        <v>-0.19999999999999996</v>
      </c>
      <c r="G13" s="247">
        <v>0.1</v>
      </c>
      <c r="H13" s="248" t="s">
        <v>748</v>
      </c>
      <c r="I13" s="247">
        <v>19</v>
      </c>
      <c r="J13" s="247" t="e">
        <f>#REF!+#REF!</f>
        <v>#REF!</v>
      </c>
      <c r="K13" s="247">
        <v>0</v>
      </c>
      <c r="L13" s="247" t="s">
        <v>748</v>
      </c>
      <c r="M13" s="247">
        <v>0</v>
      </c>
      <c r="N13" s="247" t="s">
        <v>748</v>
      </c>
    </row>
    <row r="14" spans="1:14" ht="15" x14ac:dyDescent="0.4">
      <c r="A14" s="296" t="s">
        <v>807</v>
      </c>
      <c r="B14" s="296" t="s">
        <v>808</v>
      </c>
      <c r="C14" s="297" t="s">
        <v>38</v>
      </c>
      <c r="D14" s="216">
        <v>0.5</v>
      </c>
      <c r="E14" s="128">
        <v>0.5</v>
      </c>
      <c r="F14" s="128">
        <f t="shared" si="0"/>
        <v>0</v>
      </c>
      <c r="G14" s="245" t="s">
        <v>748</v>
      </c>
      <c r="H14" s="246">
        <v>0.12</v>
      </c>
      <c r="I14" s="245">
        <v>20</v>
      </c>
      <c r="J14" s="245" t="e">
        <f>#REF!+#REF!</f>
        <v>#REF!</v>
      </c>
      <c r="K14" s="245">
        <v>0</v>
      </c>
      <c r="L14" s="245" t="s">
        <v>748</v>
      </c>
      <c r="M14" s="245">
        <v>0</v>
      </c>
      <c r="N14" s="245" t="s">
        <v>748</v>
      </c>
    </row>
    <row r="15" spans="1:14" ht="15" x14ac:dyDescent="0.4">
      <c r="A15" s="249" t="s">
        <v>809</v>
      </c>
      <c r="B15" s="312" t="s">
        <v>496</v>
      </c>
      <c r="C15" s="295" t="s">
        <v>38</v>
      </c>
      <c r="D15" s="216">
        <v>1.6</v>
      </c>
      <c r="E15" s="128">
        <v>1.6</v>
      </c>
      <c r="F15" s="128">
        <f t="shared" si="0"/>
        <v>0</v>
      </c>
      <c r="G15" s="253">
        <v>1.6</v>
      </c>
      <c r="H15" s="254">
        <v>5</v>
      </c>
      <c r="I15" s="253">
        <v>23</v>
      </c>
      <c r="J15" s="253" t="e">
        <f>#REF!+#REF!</f>
        <v>#REF!</v>
      </c>
      <c r="K15" s="253">
        <v>30</v>
      </c>
      <c r="L15" s="253">
        <v>3.79</v>
      </c>
      <c r="M15" s="253">
        <v>26</v>
      </c>
      <c r="N15" s="253">
        <v>3.81</v>
      </c>
    </row>
    <row r="16" spans="1:14" ht="15" x14ac:dyDescent="0.4">
      <c r="A16" s="309" t="s">
        <v>810</v>
      </c>
      <c r="B16" s="310" t="s">
        <v>658</v>
      </c>
      <c r="C16" s="297" t="s">
        <v>38</v>
      </c>
      <c r="D16" s="216">
        <v>2.2999999999999998</v>
      </c>
      <c r="E16" s="128">
        <v>2</v>
      </c>
      <c r="F16" s="128">
        <f t="shared" si="0"/>
        <v>0.29999999999999982</v>
      </c>
      <c r="G16" s="255">
        <v>0.7</v>
      </c>
      <c r="H16" s="256">
        <v>6</v>
      </c>
      <c r="I16" s="255">
        <v>23</v>
      </c>
      <c r="J16" s="255" t="e">
        <f>#REF!+#REF!</f>
        <v>#REF!</v>
      </c>
      <c r="K16" s="255">
        <v>122</v>
      </c>
      <c r="L16" s="255">
        <v>2.85</v>
      </c>
      <c r="M16" s="255">
        <v>93</v>
      </c>
      <c r="N16" s="255">
        <v>3.05</v>
      </c>
    </row>
    <row r="17" spans="1:14" ht="15" x14ac:dyDescent="0.4">
      <c r="A17" s="293" t="s">
        <v>811</v>
      </c>
      <c r="B17" s="294" t="s">
        <v>515</v>
      </c>
      <c r="C17" s="295" t="s">
        <v>38</v>
      </c>
      <c r="D17" s="216">
        <v>1.6</v>
      </c>
      <c r="E17" s="128">
        <v>1.4</v>
      </c>
      <c r="F17" s="128">
        <f t="shared" si="0"/>
        <v>0.20000000000000018</v>
      </c>
      <c r="G17" s="251">
        <v>0.6</v>
      </c>
      <c r="H17" s="252">
        <v>2.8</v>
      </c>
      <c r="I17" s="251">
        <v>24</v>
      </c>
      <c r="J17" s="251" t="e">
        <f>#REF!+#REF!</f>
        <v>#REF!</v>
      </c>
      <c r="K17" s="251">
        <v>100</v>
      </c>
      <c r="L17" s="251">
        <v>3.18</v>
      </c>
      <c r="M17" s="251">
        <v>44</v>
      </c>
      <c r="N17" s="251">
        <v>3.71</v>
      </c>
    </row>
    <row r="18" spans="1:14" ht="15" x14ac:dyDescent="0.4">
      <c r="A18" s="309" t="s">
        <v>812</v>
      </c>
      <c r="B18" s="310" t="s">
        <v>813</v>
      </c>
      <c r="C18" s="297" t="s">
        <v>38</v>
      </c>
      <c r="D18" s="216">
        <v>2.2000000000000002</v>
      </c>
      <c r="E18" s="128">
        <v>2.2000000000000002</v>
      </c>
      <c r="F18" s="128">
        <f t="shared" si="0"/>
        <v>0</v>
      </c>
      <c r="G18" s="257">
        <v>0.7</v>
      </c>
      <c r="H18" s="258">
        <v>7</v>
      </c>
      <c r="I18" s="257">
        <v>22</v>
      </c>
      <c r="J18" s="257" t="e">
        <f>#REF!+#REF!</f>
        <v>#REF!</v>
      </c>
      <c r="K18" s="257">
        <v>141</v>
      </c>
      <c r="L18" s="257">
        <v>3</v>
      </c>
      <c r="M18" s="257">
        <v>103</v>
      </c>
      <c r="N18" s="257">
        <v>3.19</v>
      </c>
    </row>
    <row r="19" spans="1:14" ht="15" x14ac:dyDescent="0.4">
      <c r="A19" s="293" t="s">
        <v>814</v>
      </c>
      <c r="B19" s="294" t="s">
        <v>815</v>
      </c>
      <c r="C19" s="295" t="s">
        <v>38</v>
      </c>
      <c r="D19" s="216">
        <v>1.3</v>
      </c>
      <c r="E19" s="128">
        <v>0.7</v>
      </c>
      <c r="F19" s="128">
        <f t="shared" si="0"/>
        <v>0.60000000000000009</v>
      </c>
      <c r="G19" s="247">
        <v>0.3</v>
      </c>
      <c r="H19" s="248">
        <v>0.8</v>
      </c>
      <c r="I19" s="247">
        <v>24</v>
      </c>
      <c r="J19" s="247" t="e">
        <f>#REF!+#REF!</f>
        <v>#REF!</v>
      </c>
      <c r="K19" s="247">
        <v>0</v>
      </c>
      <c r="L19" s="247" t="s">
        <v>748</v>
      </c>
      <c r="M19" s="247">
        <v>0</v>
      </c>
      <c r="N19" s="247" t="s">
        <v>748</v>
      </c>
    </row>
    <row r="20" spans="1:14" ht="15" x14ac:dyDescent="0.4">
      <c r="A20" s="298" t="s">
        <v>816</v>
      </c>
      <c r="B20" s="299" t="s">
        <v>772</v>
      </c>
      <c r="C20" s="297" t="s">
        <v>38</v>
      </c>
      <c r="D20" s="216">
        <v>1.5</v>
      </c>
      <c r="E20" s="128">
        <v>1.4</v>
      </c>
      <c r="F20" s="128">
        <f t="shared" si="0"/>
        <v>0.10000000000000009</v>
      </c>
      <c r="G20" s="255">
        <v>0.8</v>
      </c>
      <c r="H20" s="256">
        <v>3</v>
      </c>
      <c r="I20" s="255">
        <v>23</v>
      </c>
      <c r="J20" s="255" t="e">
        <f>#REF!+#REF!</f>
        <v>#REF!</v>
      </c>
      <c r="K20" s="255">
        <v>48</v>
      </c>
      <c r="L20" s="255">
        <v>3.75</v>
      </c>
      <c r="M20" s="255">
        <v>66</v>
      </c>
      <c r="N20" s="255">
        <v>3.36</v>
      </c>
    </row>
    <row r="21" spans="1:14" ht="15" x14ac:dyDescent="0.4">
      <c r="A21" s="293" t="s">
        <v>817</v>
      </c>
      <c r="B21" s="300" t="s">
        <v>606</v>
      </c>
      <c r="C21" s="295" t="s">
        <v>38</v>
      </c>
      <c r="D21" s="216">
        <v>1.7</v>
      </c>
      <c r="E21" s="128">
        <v>1.6</v>
      </c>
      <c r="F21" s="128">
        <f t="shared" si="0"/>
        <v>9.9999999999999867E-2</v>
      </c>
      <c r="G21" s="243">
        <v>1.8</v>
      </c>
      <c r="H21" s="244">
        <v>4</v>
      </c>
      <c r="I21" s="243">
        <v>24</v>
      </c>
      <c r="J21" s="243" t="e">
        <f>#REF!+#REF!</f>
        <v>#REF!</v>
      </c>
      <c r="K21" s="243">
        <v>0</v>
      </c>
      <c r="L21" s="243" t="s">
        <v>748</v>
      </c>
      <c r="M21" s="243">
        <v>62</v>
      </c>
      <c r="N21" s="243">
        <v>3.36</v>
      </c>
    </row>
    <row r="22" spans="1:14" ht="15" x14ac:dyDescent="0.4">
      <c r="A22" s="298" t="s">
        <v>818</v>
      </c>
      <c r="B22" s="299" t="s">
        <v>819</v>
      </c>
      <c r="C22" s="297" t="s">
        <v>38</v>
      </c>
      <c r="D22" s="216">
        <v>1.8</v>
      </c>
      <c r="E22" s="128">
        <v>1.6</v>
      </c>
      <c r="F22" s="128">
        <f t="shared" si="0"/>
        <v>0.19999999999999996</v>
      </c>
      <c r="G22" s="255">
        <v>0.6</v>
      </c>
      <c r="H22" s="256">
        <v>4</v>
      </c>
      <c r="I22" s="255">
        <v>26</v>
      </c>
      <c r="J22" s="255" t="e">
        <f>#REF!+#REF!</f>
        <v>#REF!</v>
      </c>
      <c r="K22" s="255">
        <v>94</v>
      </c>
      <c r="L22" s="255">
        <v>3.47</v>
      </c>
      <c r="M22" s="255">
        <v>53</v>
      </c>
      <c r="N22" s="255">
        <v>3.14</v>
      </c>
    </row>
    <row r="23" spans="1:14" ht="15" x14ac:dyDescent="0.4">
      <c r="A23" s="293" t="s">
        <v>820</v>
      </c>
      <c r="B23" s="294" t="s">
        <v>171</v>
      </c>
      <c r="C23" s="295" t="s">
        <v>38</v>
      </c>
      <c r="D23" s="216">
        <v>1.8</v>
      </c>
      <c r="E23" s="128">
        <v>1.2</v>
      </c>
      <c r="F23" s="128">
        <f t="shared" si="0"/>
        <v>0.60000000000000009</v>
      </c>
      <c r="G23" s="251">
        <v>0.8</v>
      </c>
      <c r="H23" s="252">
        <v>1.7</v>
      </c>
      <c r="I23" s="251">
        <v>32</v>
      </c>
      <c r="J23" s="251" t="e">
        <f>#REF!+#REF!</f>
        <v>#REF!</v>
      </c>
      <c r="K23" s="251">
        <v>38</v>
      </c>
      <c r="L23" s="251">
        <v>3.17</v>
      </c>
      <c r="M23" s="251">
        <v>67</v>
      </c>
      <c r="N23" s="251">
        <v>3.67</v>
      </c>
    </row>
    <row r="24" spans="1:14" ht="15" x14ac:dyDescent="0.4">
      <c r="A24" s="296" t="s">
        <v>803</v>
      </c>
      <c r="B24" s="296" t="s">
        <v>821</v>
      </c>
      <c r="C24" s="297" t="s">
        <v>53</v>
      </c>
      <c r="D24" s="216">
        <v>0.5</v>
      </c>
      <c r="E24" s="128">
        <v>0.5</v>
      </c>
      <c r="F24" s="128">
        <f t="shared" si="0"/>
        <v>0</v>
      </c>
      <c r="G24" s="245" t="s">
        <v>748</v>
      </c>
      <c r="H24" s="246">
        <v>0.2</v>
      </c>
      <c r="I24" s="245">
        <v>20</v>
      </c>
      <c r="J24" s="245" t="e">
        <f>#REF!+#REF!</f>
        <v>#REF!</v>
      </c>
      <c r="K24" s="245">
        <v>0</v>
      </c>
      <c r="L24" s="245" t="s">
        <v>748</v>
      </c>
      <c r="M24" s="245">
        <v>0</v>
      </c>
      <c r="N24" s="245" t="s">
        <v>748</v>
      </c>
    </row>
    <row r="25" spans="1:14" ht="15" x14ac:dyDescent="0.4">
      <c r="A25" s="293" t="s">
        <v>822</v>
      </c>
      <c r="B25" s="294" t="s">
        <v>823</v>
      </c>
      <c r="C25" s="295" t="s">
        <v>53</v>
      </c>
      <c r="D25" s="216">
        <v>1</v>
      </c>
      <c r="E25" s="128">
        <v>1.2</v>
      </c>
      <c r="F25" s="128">
        <f t="shared" si="0"/>
        <v>-0.19999999999999996</v>
      </c>
      <c r="G25" s="251">
        <v>0.4</v>
      </c>
      <c r="H25" s="252">
        <v>1.5</v>
      </c>
      <c r="I25" s="251">
        <v>26</v>
      </c>
      <c r="J25" s="251" t="e">
        <f>#REF!+#REF!</f>
        <v>#REF!</v>
      </c>
      <c r="K25" s="251">
        <v>0</v>
      </c>
      <c r="L25" s="251" t="s">
        <v>748</v>
      </c>
      <c r="M25" s="251">
        <v>3</v>
      </c>
      <c r="N25" s="251">
        <v>4.43</v>
      </c>
    </row>
    <row r="26" spans="1:14" ht="15" x14ac:dyDescent="0.4">
      <c r="A26" s="309" t="s">
        <v>824</v>
      </c>
      <c r="B26" s="310" t="s">
        <v>825</v>
      </c>
      <c r="C26" s="297" t="s">
        <v>53</v>
      </c>
      <c r="D26" s="216">
        <v>2.4</v>
      </c>
      <c r="E26" s="128">
        <v>2.2000000000000002</v>
      </c>
      <c r="F26" s="128">
        <f t="shared" si="0"/>
        <v>0.19999999999999973</v>
      </c>
      <c r="G26" s="257">
        <v>0.9</v>
      </c>
      <c r="H26" s="258">
        <v>7</v>
      </c>
      <c r="I26" s="257">
        <v>26</v>
      </c>
      <c r="J26" s="257" t="e">
        <f>#REF!+#REF!</f>
        <v>#REF!</v>
      </c>
      <c r="K26" s="257">
        <v>111</v>
      </c>
      <c r="L26" s="257">
        <v>2.75</v>
      </c>
      <c r="M26" s="257">
        <v>129</v>
      </c>
      <c r="N26" s="257">
        <v>3.08</v>
      </c>
    </row>
    <row r="27" spans="1:14" ht="15" x14ac:dyDescent="0.4">
      <c r="A27" s="293" t="s">
        <v>826</v>
      </c>
      <c r="B27" s="294" t="s">
        <v>827</v>
      </c>
      <c r="C27" s="295" t="s">
        <v>53</v>
      </c>
      <c r="D27" s="216">
        <v>0.8</v>
      </c>
      <c r="E27" s="128">
        <v>1</v>
      </c>
      <c r="F27" s="128">
        <f t="shared" si="0"/>
        <v>-0.19999999999999996</v>
      </c>
      <c r="G27" s="247">
        <v>0.6</v>
      </c>
      <c r="H27" s="248">
        <v>0.7</v>
      </c>
      <c r="I27" s="247">
        <v>26</v>
      </c>
      <c r="J27" s="247" t="e">
        <f>#REF!+#REF!</f>
        <v>#REF!</v>
      </c>
      <c r="K27" s="247">
        <v>16</v>
      </c>
      <c r="L27" s="247">
        <v>4</v>
      </c>
      <c r="M27" s="247">
        <v>14</v>
      </c>
      <c r="N27" s="247">
        <v>4</v>
      </c>
    </row>
    <row r="28" spans="1:14" ht="15" x14ac:dyDescent="0.4">
      <c r="A28" s="298" t="s">
        <v>828</v>
      </c>
      <c r="B28" s="299" t="s">
        <v>171</v>
      </c>
      <c r="C28" s="297" t="s">
        <v>53</v>
      </c>
      <c r="D28" s="216">
        <v>0.8</v>
      </c>
      <c r="E28" s="128">
        <v>0.7</v>
      </c>
      <c r="F28" s="128">
        <f t="shared" si="0"/>
        <v>0.10000000000000009</v>
      </c>
      <c r="G28" s="245">
        <v>0.2</v>
      </c>
      <c r="H28" s="246">
        <v>0.3</v>
      </c>
      <c r="I28" s="245">
        <v>26</v>
      </c>
      <c r="J28" s="245" t="e">
        <f>#REF!+#REF!</f>
        <v>#REF!</v>
      </c>
      <c r="K28" s="245">
        <v>6</v>
      </c>
      <c r="L28" s="245" t="s">
        <v>748</v>
      </c>
      <c r="M28" s="245">
        <v>0</v>
      </c>
      <c r="N28" s="245" t="s">
        <v>748</v>
      </c>
    </row>
    <row r="29" spans="1:14" ht="15" x14ac:dyDescent="0.4">
      <c r="A29" s="293" t="s">
        <v>829</v>
      </c>
      <c r="B29" s="294" t="s">
        <v>830</v>
      </c>
      <c r="C29" s="295" t="s">
        <v>53</v>
      </c>
      <c r="D29" s="216">
        <v>1</v>
      </c>
      <c r="E29" s="128">
        <v>1</v>
      </c>
      <c r="F29" s="128">
        <f t="shared" si="0"/>
        <v>0</v>
      </c>
      <c r="G29" s="247">
        <v>0.6</v>
      </c>
      <c r="H29" s="248">
        <v>0.4</v>
      </c>
      <c r="I29" s="247">
        <v>32</v>
      </c>
      <c r="J29" s="247" t="e">
        <f>#REF!+#REF!</f>
        <v>#REF!</v>
      </c>
      <c r="K29" s="247">
        <v>2</v>
      </c>
      <c r="L29" s="247">
        <v>4.75</v>
      </c>
      <c r="M29" s="247">
        <v>70</v>
      </c>
      <c r="N29" s="247">
        <v>3.59</v>
      </c>
    </row>
    <row r="30" spans="1:14" ht="15" x14ac:dyDescent="0.4">
      <c r="A30" s="298" t="s">
        <v>831</v>
      </c>
      <c r="B30" s="299" t="s">
        <v>404</v>
      </c>
      <c r="C30" s="297" t="s">
        <v>53</v>
      </c>
      <c r="D30" s="216">
        <v>1.6</v>
      </c>
      <c r="E30" s="128">
        <v>1.4</v>
      </c>
      <c r="F30" s="128">
        <f t="shared" si="0"/>
        <v>0.20000000000000018</v>
      </c>
      <c r="G30" s="255">
        <v>0.7</v>
      </c>
      <c r="H30" s="256">
        <v>2</v>
      </c>
      <c r="I30" s="255">
        <v>29</v>
      </c>
      <c r="J30" s="255" t="e">
        <f>#REF!+#REF!</f>
        <v>#REF!</v>
      </c>
      <c r="K30" s="255">
        <v>31</v>
      </c>
      <c r="L30" s="255">
        <v>4.1500000000000004</v>
      </c>
      <c r="M30" s="255">
        <v>84</v>
      </c>
      <c r="N30" s="255">
        <v>3.37</v>
      </c>
    </row>
    <row r="31" spans="1:14" x14ac:dyDescent="0.35">
      <c r="A31" s="301"/>
      <c r="B31" s="301"/>
      <c r="C31" s="302"/>
      <c r="D31" s="182"/>
      <c r="E31" s="176"/>
      <c r="F31" s="176"/>
      <c r="G31" s="64"/>
      <c r="H31" s="68"/>
      <c r="I31" s="64"/>
      <c r="J31" s="64">
        <f>K32</f>
        <v>0</v>
      </c>
      <c r="K31" s="64"/>
      <c r="L31" s="64"/>
      <c r="M31" s="64"/>
      <c r="N31" s="64"/>
    </row>
    <row r="32" spans="1:14" x14ac:dyDescent="0.35">
      <c r="A32" s="303"/>
      <c r="B32" s="303"/>
      <c r="C32" s="304" t="s">
        <v>53</v>
      </c>
      <c r="D32" s="216">
        <f>SUM(D1:D31)</f>
        <v>41.899999999999991</v>
      </c>
      <c r="E32" s="177">
        <f>SUM(E1:E31)</f>
        <v>37.4</v>
      </c>
      <c r="F32" s="177">
        <f>SUM(F1:F31)</f>
        <v>4.5000000000000009</v>
      </c>
      <c r="G32" s="77"/>
      <c r="H32" s="78"/>
      <c r="I32" s="77"/>
      <c r="J32" s="77">
        <f>K33</f>
        <v>0</v>
      </c>
      <c r="K32" s="77"/>
      <c r="L32" s="77"/>
      <c r="M32" s="77"/>
      <c r="N32" s="77"/>
    </row>
    <row r="33" spans="1:14" x14ac:dyDescent="0.35">
      <c r="A33" s="305"/>
      <c r="B33" s="305"/>
      <c r="C33" s="306" t="s">
        <v>24</v>
      </c>
      <c r="D33" s="182"/>
      <c r="E33" s="177"/>
      <c r="F33" s="177"/>
      <c r="G33" s="83"/>
      <c r="H33" s="84"/>
      <c r="I33" s="83"/>
      <c r="J33" s="83">
        <f>K34</f>
        <v>0</v>
      </c>
      <c r="K33" s="83"/>
      <c r="L33" s="83"/>
      <c r="M33" s="83"/>
      <c r="N33" s="83"/>
    </row>
    <row r="34" spans="1:14" x14ac:dyDescent="0.35">
      <c r="A34" s="307"/>
      <c r="B34" s="307"/>
      <c r="C34" s="308" t="s">
        <v>17</v>
      </c>
      <c r="D34" s="182"/>
      <c r="E34" s="176"/>
      <c r="F34" s="176"/>
      <c r="G34" s="70"/>
      <c r="H34" s="71"/>
      <c r="I34" s="70"/>
      <c r="J34" s="70">
        <f>K35</f>
        <v>0</v>
      </c>
      <c r="K34" s="70"/>
      <c r="L34" s="70"/>
      <c r="M34" s="70"/>
      <c r="N34" s="70"/>
    </row>
    <row r="35" spans="1:14" x14ac:dyDescent="0.35">
      <c r="A35" s="89"/>
      <c r="B35" s="89"/>
      <c r="C35" s="89"/>
      <c r="D35" s="217"/>
      <c r="E35" s="89"/>
      <c r="F35" s="89"/>
    </row>
    <row r="36" spans="1:14" x14ac:dyDescent="0.35">
      <c r="D36" s="217"/>
    </row>
  </sheetData>
  <pageMargins left="0.70000000000000007" right="0.70000000000000007" top="0.78740157500000008" bottom="0.78740157500000008" header="0.30000000000000004" footer="0.30000000000000004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57"/>
  <sheetViews>
    <sheetView zoomScale="110" zoomScaleNormal="110" workbookViewId="0">
      <selection activeCell="B15" sqref="B15"/>
    </sheetView>
  </sheetViews>
  <sheetFormatPr baseColWidth="10" defaultRowHeight="14.5" x14ac:dyDescent="0.35"/>
  <cols>
    <col min="1" max="1" width="20.54296875" customWidth="1"/>
    <col min="2" max="2" width="13.81640625" customWidth="1"/>
    <col min="3" max="3" width="10.90625" customWidth="1"/>
    <col min="4" max="4" width="7.6328125" style="180" customWidth="1"/>
    <col min="5" max="6" width="8.90625" customWidth="1"/>
  </cols>
  <sheetData>
    <row r="1" spans="1:14" x14ac:dyDescent="0.35">
      <c r="A1" s="53" t="s">
        <v>0</v>
      </c>
      <c r="B1" s="54" t="s">
        <v>1</v>
      </c>
      <c r="C1" s="54" t="s">
        <v>2</v>
      </c>
      <c r="D1" s="179" t="s">
        <v>951</v>
      </c>
      <c r="E1" s="55" t="s">
        <v>3</v>
      </c>
      <c r="F1" s="178" t="s">
        <v>952</v>
      </c>
      <c r="G1" s="54" t="s">
        <v>4</v>
      </c>
      <c r="H1" s="55" t="s">
        <v>5</v>
      </c>
      <c r="I1" s="54" t="s">
        <v>6</v>
      </c>
      <c r="J1" s="54" t="s">
        <v>832</v>
      </c>
      <c r="K1" s="54" t="s">
        <v>833</v>
      </c>
      <c r="L1" s="54" t="s">
        <v>834</v>
      </c>
      <c r="M1" s="54" t="s">
        <v>835</v>
      </c>
      <c r="N1" s="57" t="s">
        <v>836</v>
      </c>
    </row>
    <row r="2" spans="1:14" ht="15" x14ac:dyDescent="0.4">
      <c r="A2" s="287" t="s">
        <v>837</v>
      </c>
      <c r="B2" s="134" t="s">
        <v>129</v>
      </c>
      <c r="C2" s="127" t="s">
        <v>17</v>
      </c>
      <c r="D2" s="216">
        <v>2.4</v>
      </c>
      <c r="E2" s="128">
        <v>2.4</v>
      </c>
      <c r="F2" s="157">
        <f t="shared" ref="F1:F35" si="0">D2-E2</f>
        <v>0</v>
      </c>
      <c r="G2" s="184">
        <v>0.6</v>
      </c>
      <c r="H2" s="185">
        <v>0.9</v>
      </c>
      <c r="I2" s="184">
        <v>32</v>
      </c>
      <c r="J2" s="184">
        <f t="shared" ref="J2:J25" si="1">K2+M2</f>
        <v>257</v>
      </c>
      <c r="K2" s="184">
        <v>117</v>
      </c>
      <c r="L2" s="184">
        <v>2.54</v>
      </c>
      <c r="M2" s="184">
        <v>140</v>
      </c>
      <c r="N2" s="186">
        <v>2.7</v>
      </c>
    </row>
    <row r="3" spans="1:14" ht="15" x14ac:dyDescent="0.4">
      <c r="A3" s="287" t="s">
        <v>838</v>
      </c>
      <c r="B3" s="134" t="s">
        <v>839</v>
      </c>
      <c r="C3" s="127" t="s">
        <v>17</v>
      </c>
      <c r="D3" s="216">
        <v>0.5</v>
      </c>
      <c r="E3" s="128">
        <v>0.8</v>
      </c>
      <c r="F3" s="157">
        <f t="shared" si="0"/>
        <v>-0.30000000000000004</v>
      </c>
      <c r="G3" s="187">
        <v>0.1</v>
      </c>
      <c r="H3" s="189">
        <v>0.15</v>
      </c>
      <c r="I3" s="187">
        <v>20</v>
      </c>
      <c r="J3" s="187">
        <f t="shared" si="1"/>
        <v>0</v>
      </c>
      <c r="K3" s="187">
        <v>0</v>
      </c>
      <c r="L3" s="187" t="s">
        <v>748</v>
      </c>
      <c r="M3" s="187">
        <v>0</v>
      </c>
      <c r="N3" s="190" t="s">
        <v>748</v>
      </c>
    </row>
    <row r="4" spans="1:14" x14ac:dyDescent="0.35">
      <c r="A4" s="288" t="s">
        <v>840</v>
      </c>
      <c r="B4" s="127" t="s">
        <v>841</v>
      </c>
      <c r="C4" s="127" t="s">
        <v>17</v>
      </c>
      <c r="D4" s="216">
        <v>0.5</v>
      </c>
      <c r="E4" s="128">
        <v>0.5</v>
      </c>
      <c r="F4" s="157">
        <f t="shared" si="0"/>
        <v>0</v>
      </c>
      <c r="G4" s="103" t="s">
        <v>748</v>
      </c>
      <c r="H4" s="105" t="s">
        <v>748</v>
      </c>
      <c r="I4" s="103">
        <v>17</v>
      </c>
      <c r="J4" s="103">
        <f t="shared" si="1"/>
        <v>0</v>
      </c>
      <c r="K4" s="103">
        <v>0</v>
      </c>
      <c r="L4" s="103" t="s">
        <v>748</v>
      </c>
      <c r="M4" s="103">
        <v>0</v>
      </c>
      <c r="N4" s="108" t="s">
        <v>748</v>
      </c>
    </row>
    <row r="5" spans="1:14" ht="15" x14ac:dyDescent="0.4">
      <c r="A5" s="291" t="s">
        <v>842</v>
      </c>
      <c r="B5" s="292" t="s">
        <v>843</v>
      </c>
      <c r="C5" s="127" t="s">
        <v>24</v>
      </c>
      <c r="D5" s="216">
        <v>1.4</v>
      </c>
      <c r="E5" s="128">
        <v>1</v>
      </c>
      <c r="F5" s="157">
        <f t="shared" si="0"/>
        <v>0.39999999999999991</v>
      </c>
      <c r="G5" s="192">
        <v>0.5</v>
      </c>
      <c r="H5" s="195">
        <v>1.8</v>
      </c>
      <c r="I5" s="192">
        <v>20</v>
      </c>
      <c r="J5" s="192">
        <f t="shared" si="1"/>
        <v>0</v>
      </c>
      <c r="K5" s="192">
        <v>0</v>
      </c>
      <c r="L5" s="192" t="s">
        <v>748</v>
      </c>
      <c r="M5" s="192">
        <v>0</v>
      </c>
      <c r="N5" s="196" t="s">
        <v>748</v>
      </c>
    </row>
    <row r="6" spans="1:14" ht="15" x14ac:dyDescent="0.4">
      <c r="A6" s="289" t="s">
        <v>844</v>
      </c>
      <c r="B6" s="290" t="s">
        <v>845</v>
      </c>
      <c r="C6" s="127" t="s">
        <v>24</v>
      </c>
      <c r="D6" s="216">
        <v>1</v>
      </c>
      <c r="E6" s="128">
        <v>0.5</v>
      </c>
      <c r="F6" s="157">
        <f t="shared" si="0"/>
        <v>0.5</v>
      </c>
      <c r="G6" s="103">
        <v>0.4</v>
      </c>
      <c r="H6" s="105">
        <v>0.7</v>
      </c>
      <c r="I6" s="103">
        <v>27</v>
      </c>
      <c r="J6" s="103">
        <f t="shared" si="1"/>
        <v>0</v>
      </c>
      <c r="K6" s="103">
        <v>0</v>
      </c>
      <c r="L6" s="103" t="s">
        <v>748</v>
      </c>
      <c r="M6" s="103">
        <v>0</v>
      </c>
      <c r="N6" s="108" t="s">
        <v>748</v>
      </c>
    </row>
    <row r="7" spans="1:14" ht="15" x14ac:dyDescent="0.4">
      <c r="A7" s="287" t="s">
        <v>846</v>
      </c>
      <c r="B7" s="134" t="s">
        <v>847</v>
      </c>
      <c r="C7" s="127" t="s">
        <v>24</v>
      </c>
      <c r="D7" s="216">
        <v>1.4</v>
      </c>
      <c r="E7" s="128">
        <v>1.2</v>
      </c>
      <c r="F7" s="157">
        <f t="shared" si="0"/>
        <v>0.19999999999999996</v>
      </c>
      <c r="G7" s="192">
        <v>0.2</v>
      </c>
      <c r="H7" s="195">
        <v>2</v>
      </c>
      <c r="I7" s="192">
        <v>21</v>
      </c>
      <c r="J7" s="192">
        <f t="shared" si="1"/>
        <v>60</v>
      </c>
      <c r="K7" s="192">
        <v>24</v>
      </c>
      <c r="L7" s="192">
        <v>3.63</v>
      </c>
      <c r="M7" s="192">
        <v>36</v>
      </c>
      <c r="N7" s="196">
        <v>3.97</v>
      </c>
    </row>
    <row r="8" spans="1:14" ht="15" x14ac:dyDescent="0.4">
      <c r="A8" s="287" t="s">
        <v>848</v>
      </c>
      <c r="B8" s="134" t="s">
        <v>81</v>
      </c>
      <c r="C8" s="127" t="s">
        <v>24</v>
      </c>
      <c r="D8" s="216">
        <v>1.4</v>
      </c>
      <c r="E8" s="128">
        <v>0.7</v>
      </c>
      <c r="F8" s="157">
        <f t="shared" si="0"/>
        <v>0.7</v>
      </c>
      <c r="G8" s="197">
        <v>0.3</v>
      </c>
      <c r="H8" s="198">
        <v>0.6</v>
      </c>
      <c r="I8" s="197">
        <v>24</v>
      </c>
      <c r="J8" s="197">
        <f t="shared" si="1"/>
        <v>33</v>
      </c>
      <c r="K8" s="197">
        <v>33</v>
      </c>
      <c r="L8" s="197">
        <v>3.63</v>
      </c>
      <c r="M8" s="197">
        <v>0</v>
      </c>
      <c r="N8" s="199" t="s">
        <v>748</v>
      </c>
    </row>
    <row r="9" spans="1:14" ht="15" x14ac:dyDescent="0.4">
      <c r="A9" s="291" t="s">
        <v>849</v>
      </c>
      <c r="B9" s="292" t="s">
        <v>850</v>
      </c>
      <c r="C9" s="127" t="s">
        <v>24</v>
      </c>
      <c r="D9" s="216">
        <v>1.8</v>
      </c>
      <c r="E9" s="128">
        <v>1.8</v>
      </c>
      <c r="F9" s="157">
        <f t="shared" si="0"/>
        <v>0</v>
      </c>
      <c r="G9" s="184">
        <v>0.8</v>
      </c>
      <c r="H9" s="185">
        <v>4</v>
      </c>
      <c r="I9" s="184">
        <v>27</v>
      </c>
      <c r="J9" s="184">
        <f t="shared" si="1"/>
        <v>177</v>
      </c>
      <c r="K9" s="184">
        <v>98</v>
      </c>
      <c r="L9" s="184">
        <v>3.35</v>
      </c>
      <c r="M9" s="184">
        <v>79</v>
      </c>
      <c r="N9" s="186">
        <v>3.19</v>
      </c>
    </row>
    <row r="10" spans="1:14" ht="15" x14ac:dyDescent="0.4">
      <c r="A10" s="287" t="s">
        <v>851</v>
      </c>
      <c r="B10" s="134" t="s">
        <v>239</v>
      </c>
      <c r="C10" s="127" t="s">
        <v>24</v>
      </c>
      <c r="D10" s="216">
        <v>1.4</v>
      </c>
      <c r="E10" s="128">
        <v>0.7</v>
      </c>
      <c r="F10" s="157">
        <f t="shared" si="0"/>
        <v>0.7</v>
      </c>
      <c r="G10" s="187">
        <v>0.7</v>
      </c>
      <c r="H10" s="189">
        <v>1</v>
      </c>
      <c r="I10" s="187">
        <v>27</v>
      </c>
      <c r="J10" s="187">
        <f t="shared" si="1"/>
        <v>43</v>
      </c>
      <c r="K10" s="187">
        <v>14</v>
      </c>
      <c r="L10" s="187">
        <v>3.92</v>
      </c>
      <c r="M10" s="187">
        <v>29</v>
      </c>
      <c r="N10" s="190">
        <v>3.99</v>
      </c>
    </row>
    <row r="11" spans="1:14" ht="15" x14ac:dyDescent="0.4">
      <c r="A11" s="287" t="s">
        <v>852</v>
      </c>
      <c r="B11" s="134" t="s">
        <v>166</v>
      </c>
      <c r="C11" s="127" t="s">
        <v>24</v>
      </c>
      <c r="D11" s="216">
        <v>1.5</v>
      </c>
      <c r="E11" s="128">
        <v>1</v>
      </c>
      <c r="F11" s="157">
        <f t="shared" si="0"/>
        <v>0.5</v>
      </c>
      <c r="G11" s="187">
        <v>0.7</v>
      </c>
      <c r="H11" s="189">
        <v>0.8</v>
      </c>
      <c r="I11" s="187">
        <v>30</v>
      </c>
      <c r="J11" s="187">
        <f t="shared" si="1"/>
        <v>65</v>
      </c>
      <c r="K11" s="187">
        <v>37</v>
      </c>
      <c r="L11" s="187">
        <v>3.68</v>
      </c>
      <c r="M11" s="187">
        <v>28</v>
      </c>
      <c r="N11" s="190">
        <v>3.68</v>
      </c>
    </row>
    <row r="12" spans="1:14" ht="15" x14ac:dyDescent="0.4">
      <c r="A12" s="291" t="s">
        <v>853</v>
      </c>
      <c r="B12" s="292" t="s">
        <v>854</v>
      </c>
      <c r="C12" s="127" t="s">
        <v>24</v>
      </c>
      <c r="D12" s="216">
        <v>1.7</v>
      </c>
      <c r="E12" s="128">
        <v>1.8</v>
      </c>
      <c r="F12" s="157">
        <f t="shared" si="0"/>
        <v>-0.10000000000000009</v>
      </c>
      <c r="G12" s="184" t="s">
        <v>748</v>
      </c>
      <c r="H12" s="185">
        <v>4</v>
      </c>
      <c r="I12" s="184">
        <v>27</v>
      </c>
      <c r="J12" s="184">
        <f t="shared" si="1"/>
        <v>0</v>
      </c>
      <c r="K12" s="184">
        <v>0</v>
      </c>
      <c r="L12" s="184" t="s">
        <v>748</v>
      </c>
      <c r="M12" s="184">
        <v>0</v>
      </c>
      <c r="N12" s="186" t="s">
        <v>748</v>
      </c>
    </row>
    <row r="13" spans="1:14" ht="15" x14ac:dyDescent="0.4">
      <c r="A13" s="287" t="s">
        <v>855</v>
      </c>
      <c r="B13" s="134" t="s">
        <v>756</v>
      </c>
      <c r="C13" s="127" t="s">
        <v>38</v>
      </c>
      <c r="D13" s="216"/>
      <c r="E13" s="128">
        <v>0.5</v>
      </c>
      <c r="F13" s="157">
        <f t="shared" si="0"/>
        <v>-0.5</v>
      </c>
      <c r="G13" s="197">
        <v>0.1</v>
      </c>
      <c r="H13" s="198">
        <v>0.2</v>
      </c>
      <c r="I13" s="197">
        <v>19</v>
      </c>
      <c r="J13" s="197">
        <f t="shared" si="1"/>
        <v>0</v>
      </c>
      <c r="K13" s="197">
        <v>0</v>
      </c>
      <c r="L13" s="197" t="s">
        <v>748</v>
      </c>
      <c r="M13" s="197">
        <v>0</v>
      </c>
      <c r="N13" s="199" t="s">
        <v>748</v>
      </c>
    </row>
    <row r="14" spans="1:14" ht="15" x14ac:dyDescent="0.4">
      <c r="A14" s="287" t="s">
        <v>856</v>
      </c>
      <c r="B14" s="134" t="s">
        <v>857</v>
      </c>
      <c r="C14" s="127" t="s">
        <v>38</v>
      </c>
      <c r="D14" s="216">
        <v>0.5</v>
      </c>
      <c r="E14" s="128">
        <v>0.5</v>
      </c>
      <c r="F14" s="157">
        <f t="shared" si="0"/>
        <v>0</v>
      </c>
      <c r="G14" s="187">
        <v>0.1</v>
      </c>
      <c r="H14" s="189">
        <v>0.3</v>
      </c>
      <c r="I14" s="187">
        <v>19</v>
      </c>
      <c r="J14" s="187">
        <f t="shared" si="1"/>
        <v>0</v>
      </c>
      <c r="K14" s="187">
        <v>0</v>
      </c>
      <c r="L14" s="187" t="s">
        <v>748</v>
      </c>
      <c r="M14" s="187">
        <v>0</v>
      </c>
      <c r="N14" s="190" t="s">
        <v>748</v>
      </c>
    </row>
    <row r="15" spans="1:14" ht="15" x14ac:dyDescent="0.4">
      <c r="A15" s="287" t="s">
        <v>858</v>
      </c>
      <c r="B15" s="134" t="s">
        <v>129</v>
      </c>
      <c r="C15" s="127" t="s">
        <v>38</v>
      </c>
      <c r="D15" s="216">
        <v>1.8</v>
      </c>
      <c r="E15" s="128">
        <v>1.8</v>
      </c>
      <c r="F15" s="157">
        <f t="shared" si="0"/>
        <v>0</v>
      </c>
      <c r="G15" s="184">
        <v>0.5</v>
      </c>
      <c r="H15" s="185">
        <v>3.5</v>
      </c>
      <c r="I15" s="184">
        <v>28</v>
      </c>
      <c r="J15" s="184">
        <f t="shared" si="1"/>
        <v>169</v>
      </c>
      <c r="K15" s="184">
        <v>97</v>
      </c>
      <c r="L15" s="184">
        <v>3.07</v>
      </c>
      <c r="M15" s="184">
        <v>72</v>
      </c>
      <c r="N15" s="186">
        <v>3.43</v>
      </c>
    </row>
    <row r="16" spans="1:14" ht="15" x14ac:dyDescent="0.4">
      <c r="A16" s="287" t="s">
        <v>859</v>
      </c>
      <c r="B16" s="134" t="s">
        <v>860</v>
      </c>
      <c r="C16" s="127" t="s">
        <v>38</v>
      </c>
      <c r="D16" s="216"/>
      <c r="E16" s="128">
        <v>1</v>
      </c>
      <c r="F16" s="157">
        <f t="shared" si="0"/>
        <v>-1</v>
      </c>
      <c r="G16" s="103">
        <v>0.4</v>
      </c>
      <c r="H16" s="105">
        <v>1</v>
      </c>
      <c r="I16" s="103">
        <v>25</v>
      </c>
      <c r="J16" s="103">
        <f t="shared" si="1"/>
        <v>42</v>
      </c>
      <c r="K16" s="103">
        <v>24</v>
      </c>
      <c r="L16" s="103">
        <v>3.8</v>
      </c>
      <c r="M16" s="103">
        <v>18</v>
      </c>
      <c r="N16" s="108">
        <v>3.62</v>
      </c>
    </row>
    <row r="17" spans="1:14" ht="15" x14ac:dyDescent="0.4">
      <c r="A17" s="289" t="s">
        <v>861</v>
      </c>
      <c r="B17" s="290" t="s">
        <v>206</v>
      </c>
      <c r="C17" s="127" t="s">
        <v>38</v>
      </c>
      <c r="D17" s="216">
        <v>1.7</v>
      </c>
      <c r="E17" s="128">
        <v>2.2000000000000002</v>
      </c>
      <c r="F17" s="157">
        <f t="shared" si="0"/>
        <v>-0.50000000000000022</v>
      </c>
      <c r="G17" s="184" t="s">
        <v>748</v>
      </c>
      <c r="H17" s="185">
        <v>5</v>
      </c>
      <c r="I17" s="184">
        <v>26</v>
      </c>
      <c r="J17" s="184">
        <f t="shared" si="1"/>
        <v>0</v>
      </c>
      <c r="K17" s="184">
        <v>0</v>
      </c>
      <c r="L17" s="184" t="s">
        <v>748</v>
      </c>
      <c r="M17" s="184">
        <v>0</v>
      </c>
      <c r="N17" s="186" t="s">
        <v>748</v>
      </c>
    </row>
    <row r="18" spans="1:14" ht="15" x14ac:dyDescent="0.4">
      <c r="A18" s="289" t="s">
        <v>862</v>
      </c>
      <c r="B18" s="290" t="s">
        <v>863</v>
      </c>
      <c r="C18" s="127" t="s">
        <v>38</v>
      </c>
      <c r="D18" s="216"/>
      <c r="E18" s="128">
        <v>0.7</v>
      </c>
      <c r="F18" s="157">
        <f t="shared" si="0"/>
        <v>-0.7</v>
      </c>
      <c r="G18" s="103" t="s">
        <v>748</v>
      </c>
      <c r="H18" s="105">
        <v>0.45</v>
      </c>
      <c r="I18" s="103">
        <v>24</v>
      </c>
      <c r="J18" s="103">
        <f t="shared" si="1"/>
        <v>0</v>
      </c>
      <c r="K18" s="103">
        <v>0</v>
      </c>
      <c r="L18" s="103" t="s">
        <v>748</v>
      </c>
      <c r="M18" s="103">
        <v>0</v>
      </c>
      <c r="N18" s="108" t="s">
        <v>748</v>
      </c>
    </row>
    <row r="19" spans="1:14" ht="15" x14ac:dyDescent="0.4">
      <c r="A19" s="289" t="s">
        <v>864</v>
      </c>
      <c r="B19" s="290" t="s">
        <v>865</v>
      </c>
      <c r="C19" s="127" t="s">
        <v>38</v>
      </c>
      <c r="D19" s="216">
        <v>1.7</v>
      </c>
      <c r="E19" s="128">
        <v>1.6</v>
      </c>
      <c r="F19" s="157">
        <f t="shared" si="0"/>
        <v>9.9999999999999867E-2</v>
      </c>
      <c r="G19" s="184">
        <v>1.4</v>
      </c>
      <c r="H19" s="185">
        <v>3</v>
      </c>
      <c r="I19" s="184">
        <v>25</v>
      </c>
      <c r="J19" s="184">
        <f t="shared" si="1"/>
        <v>128</v>
      </c>
      <c r="K19" s="184">
        <v>48</v>
      </c>
      <c r="L19" s="184">
        <v>3.8</v>
      </c>
      <c r="M19" s="184">
        <v>80</v>
      </c>
      <c r="N19" s="186">
        <v>3.84</v>
      </c>
    </row>
    <row r="20" spans="1:14" ht="15" x14ac:dyDescent="0.4">
      <c r="A20" s="289" t="s">
        <v>866</v>
      </c>
      <c r="B20" s="290" t="s">
        <v>867</v>
      </c>
      <c r="C20" s="127" t="s">
        <v>38</v>
      </c>
      <c r="D20" s="216">
        <v>1.4</v>
      </c>
      <c r="E20" s="128">
        <v>1</v>
      </c>
      <c r="F20" s="157">
        <f t="shared" si="0"/>
        <v>0.39999999999999991</v>
      </c>
      <c r="G20" s="202">
        <v>0.7</v>
      </c>
      <c r="H20" s="203">
        <v>2</v>
      </c>
      <c r="I20" s="202">
        <v>24</v>
      </c>
      <c r="J20" s="202">
        <f t="shared" si="1"/>
        <v>36</v>
      </c>
      <c r="K20" s="202">
        <v>32</v>
      </c>
      <c r="L20" s="202">
        <v>3.5</v>
      </c>
      <c r="M20" s="202">
        <v>4</v>
      </c>
      <c r="N20" s="204">
        <v>4.5</v>
      </c>
    </row>
    <row r="21" spans="1:14" ht="15" x14ac:dyDescent="0.4">
      <c r="A21" s="289" t="s">
        <v>868</v>
      </c>
      <c r="B21" s="290" t="s">
        <v>869</v>
      </c>
      <c r="C21" s="127" t="s">
        <v>38</v>
      </c>
      <c r="D21" s="216"/>
      <c r="E21" s="128">
        <v>1</v>
      </c>
      <c r="F21" s="157">
        <f t="shared" si="0"/>
        <v>-1</v>
      </c>
      <c r="G21" s="197">
        <v>0.4</v>
      </c>
      <c r="H21" s="198">
        <v>0.3</v>
      </c>
      <c r="I21" s="197">
        <v>29</v>
      </c>
      <c r="J21" s="197">
        <f t="shared" si="1"/>
        <v>2</v>
      </c>
      <c r="K21" s="197">
        <v>2</v>
      </c>
      <c r="L21" s="197">
        <v>4</v>
      </c>
      <c r="M21" s="197">
        <v>0</v>
      </c>
      <c r="N21" s="199" t="s">
        <v>748</v>
      </c>
    </row>
    <row r="22" spans="1:14" ht="15" x14ac:dyDescent="0.4">
      <c r="A22" s="289" t="s">
        <v>870</v>
      </c>
      <c r="B22" s="290" t="s">
        <v>48</v>
      </c>
      <c r="C22" s="127" t="s">
        <v>38</v>
      </c>
      <c r="D22" s="216">
        <v>1.6</v>
      </c>
      <c r="E22" s="128">
        <v>1.2</v>
      </c>
      <c r="F22" s="157">
        <f t="shared" si="0"/>
        <v>0.40000000000000013</v>
      </c>
      <c r="G22" s="192">
        <v>0.7</v>
      </c>
      <c r="H22" s="195">
        <v>1</v>
      </c>
      <c r="I22" s="192">
        <v>30</v>
      </c>
      <c r="J22" s="192">
        <f t="shared" si="1"/>
        <v>121</v>
      </c>
      <c r="K22" s="192">
        <v>43</v>
      </c>
      <c r="L22" s="192">
        <v>3.65</v>
      </c>
      <c r="M22" s="192">
        <v>78</v>
      </c>
      <c r="N22" s="196">
        <v>3.28</v>
      </c>
    </row>
    <row r="23" spans="1:14" ht="15" x14ac:dyDescent="0.4">
      <c r="A23" s="287" t="s">
        <v>871</v>
      </c>
      <c r="B23" s="134" t="s">
        <v>123</v>
      </c>
      <c r="C23" s="127" t="s">
        <v>53</v>
      </c>
      <c r="D23" s="216">
        <v>0.6</v>
      </c>
      <c r="E23" s="128">
        <v>0.5</v>
      </c>
      <c r="F23" s="157">
        <f t="shared" si="0"/>
        <v>9.9999999999999978E-2</v>
      </c>
      <c r="G23" s="197">
        <v>0.3</v>
      </c>
      <c r="H23" s="198">
        <v>2</v>
      </c>
      <c r="I23" s="197">
        <v>18</v>
      </c>
      <c r="J23" s="197">
        <f t="shared" si="1"/>
        <v>4</v>
      </c>
      <c r="K23" s="197">
        <v>0</v>
      </c>
      <c r="L23" s="197" t="s">
        <v>748</v>
      </c>
      <c r="M23" s="197">
        <v>4</v>
      </c>
      <c r="N23" s="199" t="s">
        <v>748</v>
      </c>
    </row>
    <row r="24" spans="1:14" ht="15" x14ac:dyDescent="0.4">
      <c r="A24" s="287" t="s">
        <v>872</v>
      </c>
      <c r="B24" s="134" t="s">
        <v>873</v>
      </c>
      <c r="C24" s="127" t="s">
        <v>53</v>
      </c>
      <c r="D24" s="216">
        <v>0.7</v>
      </c>
      <c r="E24" s="128">
        <v>0.5</v>
      </c>
      <c r="F24" s="157">
        <f t="shared" si="0"/>
        <v>0.19999999999999996</v>
      </c>
      <c r="G24" s="197">
        <v>0.2</v>
      </c>
      <c r="H24" s="198">
        <v>2</v>
      </c>
      <c r="I24" s="197">
        <v>18</v>
      </c>
      <c r="J24" s="197">
        <f t="shared" si="1"/>
        <v>0</v>
      </c>
      <c r="K24" s="197">
        <v>0</v>
      </c>
      <c r="L24" s="197" t="s">
        <v>748</v>
      </c>
      <c r="M24" s="197">
        <v>0</v>
      </c>
      <c r="N24" s="199" t="s">
        <v>748</v>
      </c>
    </row>
    <row r="25" spans="1:14" ht="15" x14ac:dyDescent="0.4">
      <c r="A25" s="287" t="s">
        <v>874</v>
      </c>
      <c r="B25" s="134" t="s">
        <v>457</v>
      </c>
      <c r="C25" s="127" t="s">
        <v>53</v>
      </c>
      <c r="D25" s="216">
        <v>1.3</v>
      </c>
      <c r="E25" s="128">
        <v>0.5</v>
      </c>
      <c r="F25" s="157">
        <f t="shared" si="0"/>
        <v>0.8</v>
      </c>
      <c r="G25" s="197">
        <v>0.1</v>
      </c>
      <c r="H25" s="198">
        <v>2</v>
      </c>
      <c r="I25" s="197">
        <v>19</v>
      </c>
      <c r="J25" s="197">
        <f t="shared" si="1"/>
        <v>37</v>
      </c>
      <c r="K25" s="197">
        <v>18</v>
      </c>
      <c r="L25" s="197">
        <v>4.0599999999999996</v>
      </c>
      <c r="M25" s="197">
        <v>19</v>
      </c>
      <c r="N25" s="199">
        <v>4.01</v>
      </c>
    </row>
    <row r="26" spans="1:14" ht="15" x14ac:dyDescent="0.4">
      <c r="A26" s="289" t="s">
        <v>875</v>
      </c>
      <c r="B26" s="290" t="s">
        <v>876</v>
      </c>
      <c r="C26" s="127" t="s">
        <v>53</v>
      </c>
      <c r="D26" s="216">
        <v>2</v>
      </c>
      <c r="E26" s="128">
        <v>1.8</v>
      </c>
      <c r="F26" s="157">
        <f t="shared" si="0"/>
        <v>0.19999999999999996</v>
      </c>
      <c r="G26" s="184">
        <v>0.7</v>
      </c>
      <c r="H26" s="185">
        <v>3.5</v>
      </c>
      <c r="I26" s="184">
        <v>24</v>
      </c>
      <c r="J26" s="184">
        <f>HSV!$K26+HSV!$M26</f>
        <v>190</v>
      </c>
      <c r="K26" s="184">
        <v>84</v>
      </c>
      <c r="L26" s="184">
        <v>3.63</v>
      </c>
      <c r="M26" s="184">
        <v>106</v>
      </c>
      <c r="N26" s="186">
        <v>3.56</v>
      </c>
    </row>
    <row r="27" spans="1:14" ht="15" x14ac:dyDescent="0.4">
      <c r="A27" s="289" t="s">
        <v>877</v>
      </c>
      <c r="B27" s="290" t="s">
        <v>878</v>
      </c>
      <c r="C27" s="127" t="s">
        <v>53</v>
      </c>
      <c r="D27" s="216">
        <v>1.5</v>
      </c>
      <c r="E27" s="128">
        <v>0.8</v>
      </c>
      <c r="F27" s="157">
        <f t="shared" si="0"/>
        <v>0.7</v>
      </c>
      <c r="G27" s="197">
        <v>0.5</v>
      </c>
      <c r="H27" s="198">
        <v>2</v>
      </c>
      <c r="I27" s="197">
        <v>26</v>
      </c>
      <c r="J27" s="197">
        <f>K27+M27</f>
        <v>74</v>
      </c>
      <c r="K27" s="197">
        <v>20</v>
      </c>
      <c r="L27" s="197">
        <v>3.17</v>
      </c>
      <c r="M27" s="197">
        <v>54</v>
      </c>
      <c r="N27" s="199">
        <v>3.71</v>
      </c>
    </row>
    <row r="28" spans="1:14" ht="15" x14ac:dyDescent="0.4">
      <c r="A28" s="287" t="s">
        <v>879</v>
      </c>
      <c r="B28" s="134" t="s">
        <v>880</v>
      </c>
      <c r="C28" s="127" t="s">
        <v>53</v>
      </c>
      <c r="D28" s="216">
        <v>2</v>
      </c>
      <c r="E28" s="128">
        <v>1.8</v>
      </c>
      <c r="F28" s="157">
        <f t="shared" si="0"/>
        <v>0.19999999999999996</v>
      </c>
      <c r="G28" s="184">
        <v>0.4</v>
      </c>
      <c r="H28" s="185">
        <v>6</v>
      </c>
      <c r="I28" s="184">
        <v>23</v>
      </c>
      <c r="J28" s="184">
        <f>K28+M28</f>
        <v>174</v>
      </c>
      <c r="K28" s="184">
        <v>90</v>
      </c>
      <c r="L28" s="184">
        <v>3.38</v>
      </c>
      <c r="M28" s="184">
        <v>84</v>
      </c>
      <c r="N28" s="186">
        <v>3.27</v>
      </c>
    </row>
    <row r="29" spans="1:14" ht="15" x14ac:dyDescent="0.4">
      <c r="A29" s="291" t="s">
        <v>881</v>
      </c>
      <c r="B29" s="292" t="s">
        <v>882</v>
      </c>
      <c r="C29" s="127" t="s">
        <v>53</v>
      </c>
      <c r="D29" s="216">
        <v>2.2999999999999998</v>
      </c>
      <c r="E29" s="128">
        <v>2.2000000000000002</v>
      </c>
      <c r="F29" s="157">
        <f t="shared" si="0"/>
        <v>9.9999999999999645E-2</v>
      </c>
      <c r="G29" s="184">
        <v>0.6</v>
      </c>
      <c r="H29" s="185">
        <v>3.5</v>
      </c>
      <c r="I29" s="184">
        <v>29</v>
      </c>
      <c r="J29" s="184">
        <f>K29+M29</f>
        <v>298</v>
      </c>
      <c r="K29" s="184">
        <v>140</v>
      </c>
      <c r="L29" s="184">
        <v>2.62</v>
      </c>
      <c r="M29" s="184">
        <v>158</v>
      </c>
      <c r="N29" s="186">
        <v>2.7</v>
      </c>
    </row>
    <row r="30" spans="1:14" ht="15" x14ac:dyDescent="0.4">
      <c r="A30" s="287" t="s">
        <v>302</v>
      </c>
      <c r="B30" s="134" t="s">
        <v>883</v>
      </c>
      <c r="C30" s="127" t="s">
        <v>53</v>
      </c>
      <c r="D30" s="216">
        <v>1.3</v>
      </c>
      <c r="E30" s="128">
        <v>1</v>
      </c>
      <c r="F30" s="157">
        <f t="shared" si="0"/>
        <v>0.30000000000000004</v>
      </c>
      <c r="G30" s="197">
        <v>0.5</v>
      </c>
      <c r="H30" s="198">
        <v>1</v>
      </c>
      <c r="I30" s="197">
        <v>27</v>
      </c>
      <c r="J30" s="197">
        <f>K30+M30</f>
        <v>16</v>
      </c>
      <c r="K30" s="197">
        <v>16</v>
      </c>
      <c r="L30" s="197">
        <v>4</v>
      </c>
      <c r="M30" s="197">
        <v>0</v>
      </c>
      <c r="N30" s="199">
        <v>4.4800000000000004</v>
      </c>
    </row>
    <row r="31" spans="1:14" ht="15" x14ac:dyDescent="0.4">
      <c r="A31" s="161" t="s">
        <v>884</v>
      </c>
      <c r="B31" s="162" t="s">
        <v>46</v>
      </c>
      <c r="C31" s="158" t="s">
        <v>53</v>
      </c>
      <c r="D31" s="182">
        <v>2</v>
      </c>
      <c r="E31" s="157">
        <v>1.4</v>
      </c>
      <c r="F31" s="157">
        <f t="shared" si="0"/>
        <v>0.60000000000000009</v>
      </c>
      <c r="G31" s="207">
        <v>1</v>
      </c>
      <c r="H31" s="209">
        <v>3</v>
      </c>
      <c r="I31" s="207">
        <v>31</v>
      </c>
      <c r="J31" s="207">
        <f>K31+M31</f>
        <v>89</v>
      </c>
      <c r="K31" s="207">
        <v>64</v>
      </c>
      <c r="L31" s="207">
        <v>2.6</v>
      </c>
      <c r="M31" s="207">
        <v>25</v>
      </c>
      <c r="N31" s="210">
        <v>5.66</v>
      </c>
    </row>
    <row r="32" spans="1:14" ht="15" x14ac:dyDescent="0.4">
      <c r="A32" s="287"/>
      <c r="B32" s="134"/>
      <c r="C32" s="127"/>
      <c r="D32" s="216"/>
      <c r="E32" s="128"/>
      <c r="F32" s="157">
        <f t="shared" si="0"/>
        <v>0</v>
      </c>
      <c r="G32" s="197"/>
      <c r="H32" s="198"/>
      <c r="I32" s="197"/>
      <c r="J32" s="197"/>
      <c r="K32" s="197"/>
      <c r="L32" s="197"/>
      <c r="M32" s="197"/>
      <c r="N32" s="199"/>
    </row>
    <row r="33" spans="1:14" ht="15" x14ac:dyDescent="0.4">
      <c r="A33" s="161" t="s">
        <v>885</v>
      </c>
      <c r="B33" s="162" t="s">
        <v>886</v>
      </c>
      <c r="C33" s="158" t="s">
        <v>53</v>
      </c>
      <c r="D33" s="182">
        <v>2</v>
      </c>
      <c r="E33" s="157">
        <v>1.8</v>
      </c>
      <c r="F33" s="157">
        <f t="shared" si="0"/>
        <v>0.19999999999999996</v>
      </c>
      <c r="G33" s="211">
        <v>2.2000000000000002</v>
      </c>
      <c r="H33" s="213">
        <v>5</v>
      </c>
      <c r="I33" s="211">
        <v>31</v>
      </c>
      <c r="J33" s="211">
        <f>K33+M33</f>
        <v>36</v>
      </c>
      <c r="K33" s="211">
        <v>18</v>
      </c>
      <c r="L33" s="211">
        <v>3.75</v>
      </c>
      <c r="M33" s="211">
        <v>18</v>
      </c>
      <c r="N33" s="214">
        <v>3.75</v>
      </c>
    </row>
    <row r="34" spans="1:14" ht="15" x14ac:dyDescent="0.4">
      <c r="A34" s="161" t="s">
        <v>887</v>
      </c>
      <c r="B34" s="162" t="s">
        <v>888</v>
      </c>
      <c r="C34" s="158" t="s">
        <v>24</v>
      </c>
      <c r="D34" s="182"/>
      <c r="E34" s="157">
        <v>1.6</v>
      </c>
      <c r="F34" s="157">
        <f t="shared" si="0"/>
        <v>-1.6</v>
      </c>
      <c r="G34" s="211" t="s">
        <v>748</v>
      </c>
      <c r="H34" s="213">
        <v>9</v>
      </c>
      <c r="I34" s="211">
        <v>23</v>
      </c>
      <c r="J34" s="211" t="e">
        <f>K34+M34</f>
        <v>#VALUE!</v>
      </c>
      <c r="K34" s="211" t="s">
        <v>748</v>
      </c>
      <c r="L34" s="211" t="s">
        <v>748</v>
      </c>
      <c r="M34" s="211" t="s">
        <v>748</v>
      </c>
      <c r="N34" s="214" t="s">
        <v>748</v>
      </c>
    </row>
    <row r="35" spans="1:14" ht="15" x14ac:dyDescent="0.4">
      <c r="A35" s="161" t="s">
        <v>889</v>
      </c>
      <c r="B35" s="162"/>
      <c r="C35" s="158" t="s">
        <v>17</v>
      </c>
      <c r="D35" s="182">
        <v>2</v>
      </c>
      <c r="E35" s="157">
        <v>1.8</v>
      </c>
      <c r="F35" s="157">
        <f t="shared" si="0"/>
        <v>0.19999999999999996</v>
      </c>
      <c r="G35" s="211"/>
      <c r="H35" s="213"/>
      <c r="I35" s="211"/>
      <c r="J35" s="211">
        <f>K35+M35</f>
        <v>0</v>
      </c>
      <c r="K35" s="211"/>
      <c r="L35" s="211"/>
      <c r="M35" s="211"/>
      <c r="N35" s="214"/>
    </row>
    <row r="36" spans="1:14" x14ac:dyDescent="0.35">
      <c r="A36" s="163"/>
      <c r="B36" s="163"/>
      <c r="C36" s="163"/>
      <c r="D36" s="182">
        <f>SUM(D2:D35)</f>
        <v>41.4</v>
      </c>
      <c r="E36" s="164">
        <f>SUM(E2:E35)</f>
        <v>39.6</v>
      </c>
      <c r="F36" s="157">
        <f>D36-E36</f>
        <v>1.7999999999999972</v>
      </c>
      <c r="G36" s="215"/>
      <c r="H36" s="215"/>
      <c r="I36" s="215"/>
      <c r="J36" s="215"/>
      <c r="K36" s="215"/>
      <c r="L36" s="215"/>
      <c r="M36" s="215"/>
      <c r="N36" s="215"/>
    </row>
    <row r="37" spans="1:14" x14ac:dyDescent="0.35">
      <c r="D37" s="183"/>
    </row>
    <row r="38" spans="1:14" x14ac:dyDescent="0.35">
      <c r="D38" s="183"/>
    </row>
    <row r="39" spans="1:14" x14ac:dyDescent="0.35">
      <c r="D39" s="183"/>
    </row>
    <row r="40" spans="1:14" x14ac:dyDescent="0.35">
      <c r="D40" s="183"/>
    </row>
    <row r="41" spans="1:14" x14ac:dyDescent="0.35">
      <c r="D41" s="183"/>
    </row>
    <row r="42" spans="1:14" x14ac:dyDescent="0.35">
      <c r="D42" s="183"/>
    </row>
    <row r="43" spans="1:14" x14ac:dyDescent="0.35">
      <c r="D43" s="183"/>
    </row>
    <row r="44" spans="1:14" x14ac:dyDescent="0.35">
      <c r="D44" s="183"/>
    </row>
    <row r="45" spans="1:14" x14ac:dyDescent="0.35">
      <c r="D45" s="183"/>
    </row>
    <row r="46" spans="1:14" x14ac:dyDescent="0.35">
      <c r="D46" s="183"/>
    </row>
    <row r="47" spans="1:14" x14ac:dyDescent="0.35">
      <c r="D47" s="183"/>
    </row>
    <row r="48" spans="1:14" x14ac:dyDescent="0.35">
      <c r="D48" s="183"/>
    </row>
    <row r="49" spans="4:4" x14ac:dyDescent="0.35">
      <c r="D49" s="183"/>
    </row>
    <row r="50" spans="4:4" x14ac:dyDescent="0.35">
      <c r="D50" s="183"/>
    </row>
    <row r="51" spans="4:4" x14ac:dyDescent="0.35">
      <c r="D51" s="183"/>
    </row>
    <row r="52" spans="4:4" x14ac:dyDescent="0.35">
      <c r="D52" s="183"/>
    </row>
    <row r="53" spans="4:4" x14ac:dyDescent="0.35">
      <c r="D53" s="183"/>
    </row>
    <row r="54" spans="4:4" x14ac:dyDescent="0.35">
      <c r="D54" s="183"/>
    </row>
    <row r="55" spans="4:4" x14ac:dyDescent="0.35">
      <c r="D55" s="183"/>
    </row>
    <row r="56" spans="4:4" x14ac:dyDescent="0.35">
      <c r="D56" s="183"/>
    </row>
    <row r="57" spans="4:4" x14ac:dyDescent="0.35">
      <c r="D57" s="183"/>
    </row>
  </sheetData>
  <pageMargins left="0.70000000000000007" right="0.70000000000000007" top="0.78740157500000008" bottom="0.78740157500000008" header="0.30000000000000004" footer="0.30000000000000004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5"/>
  <sheetViews>
    <sheetView zoomScale="110" zoomScaleNormal="110" workbookViewId="0">
      <selection activeCell="D2" sqref="D2:D29"/>
    </sheetView>
  </sheetViews>
  <sheetFormatPr baseColWidth="10" defaultColWidth="8.7265625" defaultRowHeight="14.5" x14ac:dyDescent="0.35"/>
  <cols>
    <col min="1" max="1" width="16.90625" customWidth="1"/>
    <col min="2" max="2" width="13" customWidth="1"/>
    <col min="3" max="4" width="10.08984375" style="30" customWidth="1"/>
    <col min="5" max="6" width="10.08984375" style="31" customWidth="1"/>
    <col min="7" max="7" width="8" customWidth="1"/>
    <col min="8" max="8" width="6.6328125" style="31" customWidth="1"/>
    <col min="9" max="9" width="7.26953125" customWidth="1"/>
    <col min="10" max="10" width="8.1796875" customWidth="1"/>
    <col min="11" max="11" width="7.90625" style="32" customWidth="1"/>
    <col min="12" max="12" width="8.54296875" customWidth="1"/>
    <col min="13" max="13" width="6.81640625" customWidth="1"/>
    <col min="14" max="14" width="6.08984375" customWidth="1"/>
    <col min="15" max="15" width="7.36328125" customWidth="1"/>
    <col min="16" max="16" width="7.7265625" customWidth="1"/>
    <col min="17" max="17" width="8" customWidth="1"/>
    <col min="18" max="18" width="8.7265625" customWidth="1"/>
  </cols>
  <sheetData>
    <row r="1" spans="1:19" x14ac:dyDescent="0.35">
      <c r="A1" s="1" t="s">
        <v>0</v>
      </c>
      <c r="B1" s="2" t="s">
        <v>1</v>
      </c>
      <c r="C1" s="2" t="s">
        <v>2</v>
      </c>
      <c r="D1" s="2" t="s">
        <v>950</v>
      </c>
      <c r="E1" s="3" t="s">
        <v>3</v>
      </c>
      <c r="F1" s="3" t="s">
        <v>953</v>
      </c>
      <c r="G1" s="2" t="s">
        <v>4</v>
      </c>
      <c r="H1" s="3" t="s">
        <v>5</v>
      </c>
      <c r="I1" s="2" t="s">
        <v>6</v>
      </c>
      <c r="J1" s="2" t="s">
        <v>7</v>
      </c>
      <c r="K1" s="4" t="s">
        <v>8</v>
      </c>
      <c r="L1" s="2" t="s">
        <v>9</v>
      </c>
      <c r="M1" s="2" t="s">
        <v>10</v>
      </c>
      <c r="N1" s="2" t="s">
        <v>11</v>
      </c>
      <c r="O1" s="5" t="s">
        <v>12</v>
      </c>
      <c r="P1" s="2" t="s">
        <v>13</v>
      </c>
      <c r="Q1" s="2" t="s">
        <v>14</v>
      </c>
    </row>
    <row r="2" spans="1:19" s="14" customFormat="1" ht="15" x14ac:dyDescent="0.4">
      <c r="A2" s="353" t="s">
        <v>15</v>
      </c>
      <c r="B2" s="353" t="s">
        <v>16</v>
      </c>
      <c r="C2" s="346" t="s">
        <v>17</v>
      </c>
      <c r="D2" s="357">
        <v>0.5</v>
      </c>
      <c r="E2" s="334">
        <v>0.5</v>
      </c>
      <c r="F2" s="334">
        <f>Tabelle15678910111213141516[[#This Row],[Spalte1]]-Tabelle15678910111213141516[[#This Row],[NEU]]</f>
        <v>0</v>
      </c>
      <c r="G2" s="127">
        <v>0.5</v>
      </c>
      <c r="H2" s="129">
        <v>0.25</v>
      </c>
      <c r="I2" s="127">
        <v>31</v>
      </c>
      <c r="J2" s="130">
        <v>0</v>
      </c>
      <c r="K2" s="131">
        <v>0</v>
      </c>
      <c r="L2" s="127">
        <v>0</v>
      </c>
      <c r="M2" s="127">
        <v>0</v>
      </c>
      <c r="N2" s="127">
        <v>0</v>
      </c>
      <c r="O2" s="132">
        <v>0</v>
      </c>
      <c r="P2" s="133">
        <v>0</v>
      </c>
      <c r="Q2" s="133">
        <v>0</v>
      </c>
      <c r="R2" s="13"/>
      <c r="S2" s="13"/>
    </row>
    <row r="3" spans="1:19" s="149" customFormat="1" ht="15" x14ac:dyDescent="0.4">
      <c r="A3" s="353" t="s">
        <v>18</v>
      </c>
      <c r="B3" s="353" t="s">
        <v>19</v>
      </c>
      <c r="C3" s="346" t="s">
        <v>17</v>
      </c>
      <c r="D3" s="329">
        <v>3.4</v>
      </c>
      <c r="E3" s="334">
        <v>2.8</v>
      </c>
      <c r="F3" s="334">
        <f>Tabelle15678910111213141516[[#This Row],[Spalte1]]-Tabelle15678910111213141516[[#This Row],[NEU]]</f>
        <v>0.60000000000000009</v>
      </c>
      <c r="G3" s="143">
        <v>0</v>
      </c>
      <c r="H3" s="144">
        <v>10</v>
      </c>
      <c r="I3" s="143">
        <v>32</v>
      </c>
      <c r="J3" s="145">
        <v>0</v>
      </c>
      <c r="K3" s="146">
        <v>0</v>
      </c>
      <c r="L3" s="143">
        <v>0</v>
      </c>
      <c r="M3" s="143">
        <v>0</v>
      </c>
      <c r="N3" s="143">
        <v>0</v>
      </c>
      <c r="O3" s="147">
        <v>0</v>
      </c>
      <c r="P3" s="143">
        <v>0</v>
      </c>
      <c r="Q3" s="143">
        <v>0</v>
      </c>
      <c r="R3" s="148">
        <v>0</v>
      </c>
      <c r="S3" s="148"/>
    </row>
    <row r="4" spans="1:19" s="142" customFormat="1" ht="15" x14ac:dyDescent="0.4">
      <c r="A4" s="353" t="s">
        <v>20</v>
      </c>
      <c r="B4" s="353" t="s">
        <v>21</v>
      </c>
      <c r="C4" s="346" t="s">
        <v>17</v>
      </c>
      <c r="D4" s="330">
        <v>1.5</v>
      </c>
      <c r="E4" s="334">
        <v>3.2</v>
      </c>
      <c r="F4" s="334">
        <f>Tabelle15678910111213141516[[#This Row],[Spalte1]]-Tabelle15678910111213141516[[#This Row],[NEU]]</f>
        <v>-1.7000000000000002</v>
      </c>
      <c r="G4" s="136">
        <v>3.6</v>
      </c>
      <c r="H4" s="137">
        <v>2</v>
      </c>
      <c r="I4" s="136">
        <v>35</v>
      </c>
      <c r="J4" s="138">
        <f>'B04'!$L4+'B04'!$N4</f>
        <v>166</v>
      </c>
      <c r="K4" s="139">
        <v>3.17</v>
      </c>
      <c r="L4" s="136">
        <v>74</v>
      </c>
      <c r="M4" s="136">
        <v>3.25</v>
      </c>
      <c r="N4" s="136">
        <v>92</v>
      </c>
      <c r="O4" s="140">
        <v>3.1</v>
      </c>
      <c r="P4" s="136">
        <v>242</v>
      </c>
      <c r="Q4" s="136">
        <v>2.94</v>
      </c>
      <c r="R4" s="141"/>
      <c r="S4" s="141"/>
    </row>
    <row r="5" spans="1:19" s="142" customFormat="1" ht="15" x14ac:dyDescent="0.4">
      <c r="A5" s="358" t="s">
        <v>22</v>
      </c>
      <c r="B5" s="358" t="s">
        <v>23</v>
      </c>
      <c r="C5" s="346" t="s">
        <v>24</v>
      </c>
      <c r="D5" s="330">
        <v>1.2</v>
      </c>
      <c r="E5" s="334">
        <v>1</v>
      </c>
      <c r="F5" s="334">
        <f>Tabelle15678910111213141516[[#This Row],[Spalte1]]-Tabelle15678910111213141516[[#This Row],[NEU]]</f>
        <v>0.19999999999999996</v>
      </c>
      <c r="G5" s="136">
        <v>0</v>
      </c>
      <c r="H5" s="137">
        <v>2</v>
      </c>
      <c r="I5" s="136">
        <v>17</v>
      </c>
      <c r="J5" s="138">
        <f>'B04'!$L5+'B04'!$N5</f>
        <v>0</v>
      </c>
      <c r="K5" s="139">
        <v>0</v>
      </c>
      <c r="L5" s="136">
        <v>0</v>
      </c>
      <c r="M5" s="136">
        <v>0</v>
      </c>
      <c r="N5" s="136">
        <v>0</v>
      </c>
      <c r="O5" s="140">
        <v>0</v>
      </c>
      <c r="P5" s="136">
        <v>56</v>
      </c>
      <c r="Q5" s="136">
        <v>0</v>
      </c>
      <c r="R5" s="141"/>
      <c r="S5" s="141"/>
    </row>
    <row r="6" spans="1:19" s="18" customFormat="1" ht="15" x14ac:dyDescent="0.4">
      <c r="A6" s="353"/>
      <c r="B6" s="353"/>
      <c r="C6" s="346" t="s">
        <v>24</v>
      </c>
      <c r="D6" s="330"/>
      <c r="E6" s="334">
        <v>0.5</v>
      </c>
      <c r="F6" s="334">
        <f>Tabelle15678910111213141516[[#This Row],[Spalte1]]-Tabelle15678910111213141516[[#This Row],[NEU]]</f>
        <v>-0.5</v>
      </c>
      <c r="G6" s="127">
        <v>0</v>
      </c>
      <c r="H6" s="129">
        <v>2</v>
      </c>
      <c r="I6" s="127">
        <v>20</v>
      </c>
      <c r="J6" s="130">
        <f>'B04'!$L6+'B04'!$N6</f>
        <v>0</v>
      </c>
      <c r="K6" s="131">
        <v>0</v>
      </c>
      <c r="L6" s="127">
        <v>0</v>
      </c>
      <c r="M6" s="127">
        <v>0</v>
      </c>
      <c r="N6" s="127">
        <v>0</v>
      </c>
      <c r="O6" s="132">
        <v>0</v>
      </c>
      <c r="P6" s="127">
        <v>24</v>
      </c>
      <c r="Q6" s="127">
        <v>0</v>
      </c>
    </row>
    <row r="7" spans="1:19" s="18" customFormat="1" ht="15" x14ac:dyDescent="0.4">
      <c r="A7" s="353" t="s">
        <v>25</v>
      </c>
      <c r="B7" s="345"/>
      <c r="C7" s="346" t="s">
        <v>24</v>
      </c>
      <c r="D7" s="330">
        <v>1.4</v>
      </c>
      <c r="E7" s="334">
        <v>1.4</v>
      </c>
      <c r="F7" s="334">
        <f>Tabelle15678910111213141516[[#This Row],[Spalte1]]-Tabelle15678910111213141516[[#This Row],[NEU]]</f>
        <v>0</v>
      </c>
      <c r="G7" s="127">
        <v>1.6</v>
      </c>
      <c r="H7" s="129">
        <v>7</v>
      </c>
      <c r="I7" s="127">
        <v>22</v>
      </c>
      <c r="J7" s="130">
        <f>'B04'!$L7+'B04'!$N7</f>
        <v>28</v>
      </c>
      <c r="K7" s="131">
        <v>4.28</v>
      </c>
      <c r="L7" s="127">
        <v>10</v>
      </c>
      <c r="M7" s="127">
        <v>4.5</v>
      </c>
      <c r="N7" s="127">
        <v>18</v>
      </c>
      <c r="O7" s="132">
        <v>4.1900000000000004</v>
      </c>
      <c r="P7" s="127">
        <v>18</v>
      </c>
      <c r="Q7" s="127">
        <v>3</v>
      </c>
    </row>
    <row r="8" spans="1:19" s="14" customFormat="1" ht="15" x14ac:dyDescent="0.4">
      <c r="A8" s="353" t="s">
        <v>26</v>
      </c>
      <c r="B8" s="353" t="s">
        <v>27</v>
      </c>
      <c r="C8" s="346" t="s">
        <v>24</v>
      </c>
      <c r="D8" s="330">
        <v>1.4</v>
      </c>
      <c r="E8" s="334">
        <v>1.4</v>
      </c>
      <c r="F8" s="334">
        <f>Tabelle15678910111213141516[[#This Row],[Spalte1]]-Tabelle15678910111213141516[[#This Row],[NEU]]</f>
        <v>0</v>
      </c>
      <c r="G8" s="127">
        <v>1.5</v>
      </c>
      <c r="H8" s="129">
        <v>15</v>
      </c>
      <c r="I8" s="127">
        <v>20</v>
      </c>
      <c r="J8" s="130">
        <f>'B04'!$L8+'B04'!$N8</f>
        <v>8</v>
      </c>
      <c r="K8" s="131">
        <v>0</v>
      </c>
      <c r="L8" s="127">
        <v>8</v>
      </c>
      <c r="M8" s="127">
        <v>4.5</v>
      </c>
      <c r="N8" s="127">
        <v>0</v>
      </c>
      <c r="O8" s="132">
        <v>0</v>
      </c>
      <c r="P8" s="127">
        <v>0</v>
      </c>
      <c r="Q8" s="127">
        <v>0</v>
      </c>
    </row>
    <row r="9" spans="1:19" s="149" customFormat="1" ht="15" x14ac:dyDescent="0.4">
      <c r="A9" s="353" t="s">
        <v>28</v>
      </c>
      <c r="B9" s="353" t="s">
        <v>29</v>
      </c>
      <c r="C9" s="346" t="s">
        <v>24</v>
      </c>
      <c r="D9" s="330">
        <v>3.4</v>
      </c>
      <c r="E9" s="334">
        <v>2.8</v>
      </c>
      <c r="F9" s="334">
        <f>Tabelle15678910111213141516[[#This Row],[Spalte1]]-Tabelle15678910111213141516[[#This Row],[NEU]]</f>
        <v>0.60000000000000009</v>
      </c>
      <c r="G9" s="143">
        <v>0</v>
      </c>
      <c r="H9" s="144">
        <v>20</v>
      </c>
      <c r="I9" s="143">
        <v>22</v>
      </c>
      <c r="J9" s="145">
        <f>'B04'!$L9+'B04'!$N9</f>
        <v>0</v>
      </c>
      <c r="K9" s="146">
        <v>0</v>
      </c>
      <c r="L9" s="143">
        <v>0</v>
      </c>
      <c r="M9" s="143">
        <v>0</v>
      </c>
      <c r="N9" s="143">
        <v>0</v>
      </c>
      <c r="O9" s="147">
        <v>0</v>
      </c>
      <c r="P9" s="143">
        <v>0</v>
      </c>
      <c r="Q9" s="143">
        <v>0</v>
      </c>
    </row>
    <row r="10" spans="1:19" s="149" customFormat="1" ht="15" x14ac:dyDescent="0.4">
      <c r="A10" s="353" t="s">
        <v>30</v>
      </c>
      <c r="B10" s="353" t="s">
        <v>31</v>
      </c>
      <c r="C10" s="346" t="s">
        <v>24</v>
      </c>
      <c r="D10" s="330">
        <v>3.8</v>
      </c>
      <c r="E10" s="334">
        <v>4</v>
      </c>
      <c r="F10" s="334">
        <f>Tabelle15678910111213141516[[#This Row],[Spalte1]]-Tabelle15678910111213141516[[#This Row],[NEU]]</f>
        <v>-0.20000000000000018</v>
      </c>
      <c r="G10" s="143">
        <v>2.6</v>
      </c>
      <c r="H10" s="144">
        <v>50</v>
      </c>
      <c r="I10" s="143">
        <v>23</v>
      </c>
      <c r="J10" s="145">
        <f>'B04'!$L10+'B04'!$N10</f>
        <v>200</v>
      </c>
      <c r="K10" s="146">
        <v>2.97</v>
      </c>
      <c r="L10" s="143">
        <v>87</v>
      </c>
      <c r="M10" s="143">
        <v>3.04</v>
      </c>
      <c r="N10" s="143">
        <v>113</v>
      </c>
      <c r="O10" s="147">
        <v>2.91</v>
      </c>
      <c r="P10" s="143">
        <v>133</v>
      </c>
      <c r="Q10" s="143">
        <v>2.92</v>
      </c>
    </row>
    <row r="11" spans="1:19" s="149" customFormat="1" ht="15" x14ac:dyDescent="0.4">
      <c r="A11" s="353" t="s">
        <v>32</v>
      </c>
      <c r="B11" s="353" t="s">
        <v>33</v>
      </c>
      <c r="C11" s="346" t="s">
        <v>24</v>
      </c>
      <c r="D11" s="330">
        <v>3</v>
      </c>
      <c r="E11" s="334">
        <v>3.2</v>
      </c>
      <c r="F11" s="334">
        <f>Tabelle15678910111213141516[[#This Row],[Spalte1]]-Tabelle15678910111213141516[[#This Row],[NEU]]</f>
        <v>-0.20000000000000018</v>
      </c>
      <c r="G11" s="143">
        <v>3.6</v>
      </c>
      <c r="H11" s="144">
        <v>35</v>
      </c>
      <c r="I11" s="143">
        <v>26</v>
      </c>
      <c r="J11" s="145">
        <f>'B04'!$L11+'B04'!$N11</f>
        <v>124</v>
      </c>
      <c r="K11" s="146">
        <v>3.43</v>
      </c>
      <c r="L11" s="143">
        <v>66</v>
      </c>
      <c r="M11" s="143">
        <v>3.4</v>
      </c>
      <c r="N11" s="143">
        <v>58</v>
      </c>
      <c r="O11" s="143">
        <v>3.46</v>
      </c>
      <c r="P11" s="143">
        <v>147</v>
      </c>
      <c r="Q11" s="143">
        <v>3.02</v>
      </c>
      <c r="R11" s="149">
        <v>0</v>
      </c>
    </row>
    <row r="12" spans="1:19" s="149" customFormat="1" ht="15" x14ac:dyDescent="0.4">
      <c r="A12" s="354" t="s">
        <v>34</v>
      </c>
      <c r="B12" s="354" t="s">
        <v>35</v>
      </c>
      <c r="C12" s="346" t="s">
        <v>24</v>
      </c>
      <c r="D12" s="330">
        <v>3.8</v>
      </c>
      <c r="E12" s="334">
        <v>5</v>
      </c>
      <c r="F12" s="334">
        <f>Tabelle15678910111213141516[[#This Row],[Spalte1]]-Tabelle15678910111213141516[[#This Row],[NEU]]</f>
        <v>-1.2000000000000002</v>
      </c>
      <c r="G12" s="143">
        <v>6.5</v>
      </c>
      <c r="H12" s="144">
        <v>30</v>
      </c>
      <c r="I12" s="143">
        <v>29</v>
      </c>
      <c r="J12" s="145">
        <f>'B04'!$L12+'B04'!$N12</f>
        <v>174</v>
      </c>
      <c r="K12" s="146">
        <v>3.34</v>
      </c>
      <c r="L12" s="143">
        <v>93</v>
      </c>
      <c r="M12" s="143">
        <v>3.2</v>
      </c>
      <c r="N12" s="143">
        <v>81</v>
      </c>
      <c r="O12" s="147">
        <v>3.47</v>
      </c>
      <c r="P12" s="143">
        <v>315</v>
      </c>
      <c r="Q12" s="143">
        <v>2.58</v>
      </c>
    </row>
    <row r="13" spans="1:19" s="142" customFormat="1" ht="15" x14ac:dyDescent="0.4">
      <c r="A13" s="353" t="s">
        <v>36</v>
      </c>
      <c r="B13" s="355" t="s">
        <v>37</v>
      </c>
      <c r="C13" s="346" t="s">
        <v>38</v>
      </c>
      <c r="D13" s="330">
        <v>2</v>
      </c>
      <c r="E13" s="334">
        <v>1.8</v>
      </c>
      <c r="F13" s="334">
        <f>Tabelle15678910111213141516[[#This Row],[Spalte1]]-Tabelle15678910111213141516[[#This Row],[NEU]]</f>
        <v>0.19999999999999996</v>
      </c>
      <c r="G13" s="136">
        <v>0.6</v>
      </c>
      <c r="H13" s="137">
        <v>12</v>
      </c>
      <c r="I13" s="136">
        <v>19</v>
      </c>
      <c r="J13" s="138">
        <f>'B04'!$L13+'B04'!$N13</f>
        <v>184</v>
      </c>
      <c r="K13" s="139">
        <v>3.36</v>
      </c>
      <c r="L13" s="136">
        <v>114</v>
      </c>
      <c r="M13" s="136">
        <v>3.28</v>
      </c>
      <c r="N13" s="136">
        <v>70</v>
      </c>
      <c r="O13" s="140">
        <v>3.45</v>
      </c>
      <c r="P13" s="136">
        <v>52</v>
      </c>
      <c r="Q13" s="136">
        <v>3.35</v>
      </c>
    </row>
    <row r="14" spans="1:19" s="149" customFormat="1" ht="15" x14ac:dyDescent="0.4">
      <c r="A14" s="358" t="s">
        <v>39</v>
      </c>
      <c r="B14" s="358" t="s">
        <v>40</v>
      </c>
      <c r="C14" s="346" t="s">
        <v>38</v>
      </c>
      <c r="D14" s="330">
        <v>3.5</v>
      </c>
      <c r="E14" s="334">
        <v>3.2</v>
      </c>
      <c r="F14" s="334">
        <f>Tabelle15678910111213141516[[#This Row],[Spalte1]]-Tabelle15678910111213141516[[#This Row],[NEU]]</f>
        <v>0.29999999999999982</v>
      </c>
      <c r="G14" s="143">
        <v>0</v>
      </c>
      <c r="H14" s="144">
        <v>32</v>
      </c>
      <c r="I14" s="143">
        <v>23</v>
      </c>
      <c r="J14" s="145">
        <f>'B04'!$L14+'B04'!$N14</f>
        <v>0</v>
      </c>
      <c r="K14" s="146">
        <v>0</v>
      </c>
      <c r="L14" s="143">
        <v>0</v>
      </c>
      <c r="M14" s="143">
        <v>0</v>
      </c>
      <c r="N14" s="143">
        <v>0</v>
      </c>
      <c r="O14" s="147">
        <v>0</v>
      </c>
      <c r="P14" s="143">
        <v>0</v>
      </c>
      <c r="Q14" s="143">
        <v>0</v>
      </c>
    </row>
    <row r="15" spans="1:19" s="149" customFormat="1" ht="15" x14ac:dyDescent="0.4">
      <c r="A15" s="358" t="s">
        <v>41</v>
      </c>
      <c r="B15" s="358" t="s">
        <v>42</v>
      </c>
      <c r="C15" s="346" t="s">
        <v>38</v>
      </c>
      <c r="D15" s="330">
        <v>3.6</v>
      </c>
      <c r="E15" s="334">
        <v>4</v>
      </c>
      <c r="F15" s="334">
        <f>Tabelle15678910111213141516[[#This Row],[Spalte1]]-Tabelle15678910111213141516[[#This Row],[NEU]]</f>
        <v>-0.39999999999999991</v>
      </c>
      <c r="G15" s="143">
        <v>5</v>
      </c>
      <c r="H15" s="144">
        <v>40</v>
      </c>
      <c r="I15" s="143">
        <v>26</v>
      </c>
      <c r="J15" s="145">
        <f>'B04'!$L15+'B04'!$N15</f>
        <v>127</v>
      </c>
      <c r="K15" s="146">
        <v>2.9</v>
      </c>
      <c r="L15" s="143">
        <v>65</v>
      </c>
      <c r="M15" s="143">
        <v>2.4</v>
      </c>
      <c r="N15" s="143">
        <v>62</v>
      </c>
      <c r="O15" s="147">
        <v>3.19</v>
      </c>
      <c r="P15" s="143">
        <v>205</v>
      </c>
      <c r="Q15" s="143">
        <v>2.52</v>
      </c>
    </row>
    <row r="16" spans="1:19" s="149" customFormat="1" ht="15" x14ac:dyDescent="0.4">
      <c r="A16" s="358" t="s">
        <v>43</v>
      </c>
      <c r="B16" s="358" t="s">
        <v>44</v>
      </c>
      <c r="C16" s="346" t="s">
        <v>38</v>
      </c>
      <c r="D16" s="330">
        <v>2.2999999999999998</v>
      </c>
      <c r="E16" s="334">
        <v>3.2</v>
      </c>
      <c r="F16" s="334">
        <f>Tabelle15678910111213141516[[#This Row],[Spalte1]]-Tabelle15678910111213141516[[#This Row],[NEU]]</f>
        <v>-0.90000000000000036</v>
      </c>
      <c r="G16" s="143">
        <v>3.2</v>
      </c>
      <c r="H16" s="144">
        <v>20</v>
      </c>
      <c r="I16" s="143">
        <v>28</v>
      </c>
      <c r="J16" s="145">
        <f>'B04'!$L16+'B04'!$N16</f>
        <v>109</v>
      </c>
      <c r="K16" s="146">
        <v>3.56</v>
      </c>
      <c r="L16" s="143">
        <v>38</v>
      </c>
      <c r="M16" s="143">
        <v>3.58</v>
      </c>
      <c r="N16" s="143">
        <v>71</v>
      </c>
      <c r="O16" s="147">
        <v>3.55</v>
      </c>
      <c r="P16" s="143">
        <v>0</v>
      </c>
      <c r="Q16" s="143">
        <v>0</v>
      </c>
    </row>
    <row r="17" spans="1:17" s="142" customFormat="1" ht="15" x14ac:dyDescent="0.4">
      <c r="A17" s="353" t="s">
        <v>45</v>
      </c>
      <c r="B17" s="353" t="s">
        <v>46</v>
      </c>
      <c r="C17" s="346" t="s">
        <v>38</v>
      </c>
      <c r="D17" s="330">
        <v>2.7</v>
      </c>
      <c r="E17" s="334">
        <v>3</v>
      </c>
      <c r="F17" s="334">
        <f>Tabelle15678910111213141516[[#This Row],[Spalte1]]-Tabelle15678910111213141516[[#This Row],[NEU]]</f>
        <v>-0.29999999999999982</v>
      </c>
      <c r="G17" s="136">
        <v>3.8</v>
      </c>
      <c r="H17" s="137">
        <v>9</v>
      </c>
      <c r="I17" s="136">
        <v>30</v>
      </c>
      <c r="J17" s="138">
        <f>'B04'!$L17+'B04'!$N17</f>
        <v>115</v>
      </c>
      <c r="K17" s="139">
        <v>3.3</v>
      </c>
      <c r="L17" s="136">
        <v>67</v>
      </c>
      <c r="M17" s="136">
        <v>3.2</v>
      </c>
      <c r="N17" s="136">
        <v>48</v>
      </c>
      <c r="O17" s="140">
        <v>3.41</v>
      </c>
      <c r="P17" s="136">
        <v>170</v>
      </c>
      <c r="Q17" s="136">
        <v>2.79</v>
      </c>
    </row>
    <row r="18" spans="1:17" s="142" customFormat="1" ht="15" x14ac:dyDescent="0.4">
      <c r="A18" s="353" t="s">
        <v>47</v>
      </c>
      <c r="B18" s="353" t="s">
        <v>48</v>
      </c>
      <c r="C18" s="346" t="s">
        <v>38</v>
      </c>
      <c r="D18" s="330">
        <v>1.9</v>
      </c>
      <c r="E18" s="334">
        <v>2.5</v>
      </c>
      <c r="F18" s="334">
        <f>Tabelle15678910111213141516[[#This Row],[Spalte1]]-Tabelle15678910111213141516[[#This Row],[NEU]]</f>
        <v>-0.60000000000000009</v>
      </c>
      <c r="G18" s="136">
        <v>4</v>
      </c>
      <c r="H18" s="137">
        <v>2</v>
      </c>
      <c r="I18" s="136">
        <v>33</v>
      </c>
      <c r="J18" s="138">
        <f>'B04'!$L18+'B04'!$N18</f>
        <v>36</v>
      </c>
      <c r="K18" s="139">
        <v>3.64</v>
      </c>
      <c r="L18" s="136">
        <v>14</v>
      </c>
      <c r="M18" s="136">
        <v>3.75</v>
      </c>
      <c r="N18" s="136">
        <v>22</v>
      </c>
      <c r="O18" s="140">
        <v>3.31</v>
      </c>
      <c r="P18" s="136">
        <v>192</v>
      </c>
      <c r="Q18" s="136">
        <v>3.07</v>
      </c>
    </row>
    <row r="19" spans="1:17" s="155" customFormat="1" ht="15" x14ac:dyDescent="0.4">
      <c r="A19" s="353"/>
      <c r="B19" s="353"/>
      <c r="C19" s="346" t="s">
        <v>38</v>
      </c>
      <c r="D19" s="330"/>
      <c r="E19" s="334">
        <v>5.5</v>
      </c>
      <c r="F19" s="334">
        <f>Tabelle15678910111213141516[[#This Row],[Spalte1]]-Tabelle15678910111213141516[[#This Row],[NEU]]</f>
        <v>-5.5</v>
      </c>
      <c r="G19" s="150">
        <v>6</v>
      </c>
      <c r="H19" s="151">
        <v>12</v>
      </c>
      <c r="I19" s="150">
        <v>32</v>
      </c>
      <c r="J19" s="152">
        <f>'B04'!$L19+'B04'!$N19</f>
        <v>214</v>
      </c>
      <c r="K19" s="153">
        <v>3.09</v>
      </c>
      <c r="L19" s="150">
        <v>121</v>
      </c>
      <c r="M19" s="150">
        <v>2.83</v>
      </c>
      <c r="N19" s="150">
        <v>93</v>
      </c>
      <c r="O19" s="154">
        <v>3.31</v>
      </c>
      <c r="P19" s="150">
        <v>266</v>
      </c>
      <c r="Q19" s="150">
        <v>2.63</v>
      </c>
    </row>
    <row r="20" spans="1:17" s="16" customFormat="1" ht="15" x14ac:dyDescent="0.4">
      <c r="A20" s="353" t="s">
        <v>49</v>
      </c>
      <c r="B20" s="353" t="s">
        <v>50</v>
      </c>
      <c r="C20" s="346" t="s">
        <v>53</v>
      </c>
      <c r="D20" s="330">
        <v>1.4</v>
      </c>
      <c r="E20" s="334">
        <v>1</v>
      </c>
      <c r="F20" s="334">
        <f>Tabelle15678910111213141516[[#This Row],[Spalte1]]-Tabelle15678910111213141516[[#This Row],[NEU]]</f>
        <v>0.39999999999999991</v>
      </c>
      <c r="G20" s="127">
        <v>0</v>
      </c>
      <c r="H20" s="129">
        <v>5</v>
      </c>
      <c r="I20" s="127">
        <v>18</v>
      </c>
      <c r="J20" s="130">
        <f>'B04'!$L20+'B04'!$N20</f>
        <v>0</v>
      </c>
      <c r="K20" s="131">
        <v>0</v>
      </c>
      <c r="L20" s="127">
        <v>0</v>
      </c>
      <c r="M20" s="127">
        <v>0</v>
      </c>
      <c r="N20" s="127">
        <v>0</v>
      </c>
      <c r="O20" s="132">
        <v>0</v>
      </c>
      <c r="P20" s="127">
        <v>94</v>
      </c>
      <c r="Q20" s="127">
        <v>0</v>
      </c>
    </row>
    <row r="21" spans="1:17" s="16" customFormat="1" ht="15" x14ac:dyDescent="0.4">
      <c r="A21" s="353" t="s">
        <v>51</v>
      </c>
      <c r="B21" s="353" t="s">
        <v>52</v>
      </c>
      <c r="C21" s="346" t="s">
        <v>53</v>
      </c>
      <c r="D21" s="330">
        <v>0.5</v>
      </c>
      <c r="E21" s="334">
        <v>1</v>
      </c>
      <c r="F21" s="334">
        <f>Tabelle15678910111213141516[[#This Row],[Spalte1]]-Tabelle15678910111213141516[[#This Row],[NEU]]</f>
        <v>-0.5</v>
      </c>
      <c r="G21" s="127">
        <v>0</v>
      </c>
      <c r="H21" s="129">
        <v>0.8</v>
      </c>
      <c r="I21" s="127">
        <v>19</v>
      </c>
      <c r="J21" s="130">
        <f>'B04'!$L21+'B04'!$N21</f>
        <v>0</v>
      </c>
      <c r="K21" s="131">
        <v>0</v>
      </c>
      <c r="L21" s="127">
        <v>0</v>
      </c>
      <c r="M21" s="127">
        <v>0</v>
      </c>
      <c r="N21" s="127">
        <v>0</v>
      </c>
      <c r="O21" s="132">
        <v>0</v>
      </c>
      <c r="P21" s="127">
        <v>0</v>
      </c>
      <c r="Q21" s="127">
        <v>0</v>
      </c>
    </row>
    <row r="22" spans="1:17" s="149" customFormat="1" ht="15" x14ac:dyDescent="0.4">
      <c r="A22" s="356" t="s">
        <v>890</v>
      </c>
      <c r="B22" s="356" t="s">
        <v>891</v>
      </c>
      <c r="C22" s="346" t="s">
        <v>53</v>
      </c>
      <c r="D22" s="330">
        <v>4.5</v>
      </c>
      <c r="E22" s="334">
        <v>5</v>
      </c>
      <c r="F22" s="334">
        <f>Tabelle15678910111213141516[[#This Row],[Spalte1]]-Tabelle15678910111213141516[[#This Row],[NEU]]</f>
        <v>-0.5</v>
      </c>
      <c r="G22" s="143">
        <v>6</v>
      </c>
      <c r="H22" s="144">
        <v>40</v>
      </c>
      <c r="I22" s="143">
        <v>24</v>
      </c>
      <c r="J22" s="145">
        <f>'B04'!$L22+'B04'!$N22</f>
        <v>109</v>
      </c>
      <c r="K22" s="146">
        <v>3.19</v>
      </c>
      <c r="L22" s="143">
        <v>69</v>
      </c>
      <c r="M22" s="143">
        <v>3.19</v>
      </c>
      <c r="N22" s="143">
        <v>40</v>
      </c>
      <c r="O22" s="147">
        <v>3.19</v>
      </c>
      <c r="P22" s="143">
        <v>205</v>
      </c>
      <c r="Q22" s="143">
        <v>2.63</v>
      </c>
    </row>
    <row r="23" spans="1:17" s="142" customFormat="1" ht="15" x14ac:dyDescent="0.4">
      <c r="A23" s="356" t="s">
        <v>892</v>
      </c>
      <c r="B23" s="356" t="s">
        <v>472</v>
      </c>
      <c r="C23" s="346" t="s">
        <v>53</v>
      </c>
      <c r="D23" s="330">
        <v>2.2000000000000002</v>
      </c>
      <c r="E23" s="334">
        <v>2.8</v>
      </c>
      <c r="F23" s="334">
        <f>Tabelle15678910111213141516[[#This Row],[Spalte1]]-Tabelle15678910111213141516[[#This Row],[NEU]]</f>
        <v>-0.59999999999999964</v>
      </c>
      <c r="G23" s="136">
        <v>3</v>
      </c>
      <c r="H23" s="137">
        <v>15</v>
      </c>
      <c r="I23" s="136">
        <v>26</v>
      </c>
      <c r="J23" s="138">
        <f>'B04'!$L23+'B04'!$N23</f>
        <v>76</v>
      </c>
      <c r="K23" s="139">
        <v>3.81</v>
      </c>
      <c r="L23" s="136">
        <v>32</v>
      </c>
      <c r="M23" s="136">
        <v>3.58</v>
      </c>
      <c r="N23" s="136">
        <v>44</v>
      </c>
      <c r="O23" s="140">
        <v>3.88</v>
      </c>
      <c r="P23" s="136">
        <v>123</v>
      </c>
      <c r="Q23" s="136">
        <v>2.65</v>
      </c>
    </row>
    <row r="24" spans="1:17" s="142" customFormat="1" ht="15" x14ac:dyDescent="0.4">
      <c r="A24" s="356" t="s">
        <v>893</v>
      </c>
      <c r="B24" s="356" t="s">
        <v>894</v>
      </c>
      <c r="C24" s="346" t="s">
        <v>53</v>
      </c>
      <c r="D24" s="330">
        <v>1.9</v>
      </c>
      <c r="E24" s="334">
        <v>2.8</v>
      </c>
      <c r="F24" s="334">
        <f>Tabelle15678910111213141516[[#This Row],[Spalte1]]-Tabelle15678910111213141516[[#This Row],[NEU]]</f>
        <v>-0.89999999999999991</v>
      </c>
      <c r="G24" s="136">
        <v>2.6</v>
      </c>
      <c r="H24" s="137">
        <v>18</v>
      </c>
      <c r="I24" s="136">
        <v>25</v>
      </c>
      <c r="J24" s="138">
        <f>'B04'!$L24+'B04'!$N24</f>
        <v>59</v>
      </c>
      <c r="K24" s="139">
        <v>3.58</v>
      </c>
      <c r="L24" s="136">
        <v>22</v>
      </c>
      <c r="M24" s="136">
        <v>3.17</v>
      </c>
      <c r="N24" s="136">
        <v>37</v>
      </c>
      <c r="O24" s="140">
        <v>3.79</v>
      </c>
      <c r="P24" s="136">
        <v>101</v>
      </c>
      <c r="Q24" s="136">
        <v>3.18</v>
      </c>
    </row>
    <row r="25" spans="1:17" s="142" customFormat="1" ht="15" x14ac:dyDescent="0.4">
      <c r="A25" s="356" t="s">
        <v>895</v>
      </c>
      <c r="B25" s="356" t="s">
        <v>896</v>
      </c>
      <c r="C25" s="346" t="s">
        <v>53</v>
      </c>
      <c r="D25" s="330">
        <v>2</v>
      </c>
      <c r="E25" s="334">
        <v>2.8</v>
      </c>
      <c r="F25" s="334">
        <f>Tabelle15678910111213141516[[#This Row],[Spalte1]]-Tabelle15678910111213141516[[#This Row],[NEU]]</f>
        <v>-0.79999999999999982</v>
      </c>
      <c r="G25" s="136">
        <v>3</v>
      </c>
      <c r="H25" s="137">
        <v>17</v>
      </c>
      <c r="I25" s="136">
        <v>28</v>
      </c>
      <c r="J25" s="138">
        <f>'B04'!$L25+'B04'!$N25</f>
        <v>50</v>
      </c>
      <c r="K25" s="139">
        <v>3.56</v>
      </c>
      <c r="L25" s="136">
        <v>42</v>
      </c>
      <c r="M25" s="136">
        <v>3.56</v>
      </c>
      <c r="N25" s="136">
        <v>8</v>
      </c>
      <c r="O25" s="140">
        <v>3.56</v>
      </c>
      <c r="P25" s="136">
        <v>0</v>
      </c>
      <c r="Q25" s="136">
        <v>0</v>
      </c>
    </row>
    <row r="26" spans="1:17" s="149" customFormat="1" ht="15" x14ac:dyDescent="0.4">
      <c r="A26" s="356" t="s">
        <v>897</v>
      </c>
      <c r="B26" s="356" t="s">
        <v>898</v>
      </c>
      <c r="C26" s="346" t="s">
        <v>53</v>
      </c>
      <c r="D26" s="330">
        <v>5.5</v>
      </c>
      <c r="E26" s="334">
        <v>6</v>
      </c>
      <c r="F26" s="334">
        <f>Tabelle15678910111213141516[[#This Row],[Spalte1]]-Tabelle15678910111213141516[[#This Row],[NEU]]</f>
        <v>-0.5</v>
      </c>
      <c r="G26" s="143">
        <v>4</v>
      </c>
      <c r="H26" s="144">
        <v>27</v>
      </c>
      <c r="I26" s="143">
        <v>29</v>
      </c>
      <c r="J26" s="145">
        <f>'B04'!$L26+'B04'!$N26</f>
        <v>218</v>
      </c>
      <c r="K26" s="146">
        <v>3</v>
      </c>
      <c r="L26" s="143">
        <v>100</v>
      </c>
      <c r="M26" s="143">
        <v>2.1</v>
      </c>
      <c r="N26" s="143">
        <v>118</v>
      </c>
      <c r="O26" s="147">
        <v>3.32</v>
      </c>
      <c r="P26" s="143">
        <v>101</v>
      </c>
      <c r="Q26" s="143">
        <v>3.4</v>
      </c>
    </row>
    <row r="27" spans="1:17" ht="15" x14ac:dyDescent="0.4">
      <c r="A27" s="344"/>
      <c r="B27" s="345"/>
      <c r="C27" s="346"/>
      <c r="D27" s="330"/>
      <c r="E27" s="327"/>
      <c r="F27" s="327"/>
      <c r="G27" s="122"/>
      <c r="H27" s="123"/>
      <c r="I27" s="122"/>
      <c r="J27" s="122"/>
      <c r="K27" s="125"/>
      <c r="L27" s="122"/>
      <c r="M27" s="122"/>
      <c r="N27" s="122"/>
      <c r="O27" s="124"/>
      <c r="P27" s="122"/>
      <c r="Q27" s="122"/>
    </row>
    <row r="28" spans="1:17" s="18" customFormat="1" x14ac:dyDescent="0.35">
      <c r="A28" s="347"/>
      <c r="B28" s="347"/>
      <c r="C28" s="348" t="s">
        <v>53</v>
      </c>
      <c r="D28" s="330"/>
      <c r="E28" s="352">
        <f>SUM(E2:E27)</f>
        <v>70.399999999999991</v>
      </c>
      <c r="F28" s="352">
        <f>SUM(F2:F27)</f>
        <v>-13</v>
      </c>
      <c r="G28" s="22"/>
      <c r="H28" s="25"/>
      <c r="I28" s="22"/>
      <c r="J28" s="7"/>
      <c r="K28" s="24"/>
      <c r="L28" s="22"/>
      <c r="M28" s="22"/>
      <c r="N28" s="22"/>
      <c r="O28" s="26"/>
      <c r="P28" s="7"/>
      <c r="Q28" s="7"/>
    </row>
    <row r="29" spans="1:17" s="14" customFormat="1" x14ac:dyDescent="0.35">
      <c r="A29" s="349" t="s">
        <v>899</v>
      </c>
      <c r="B29" s="350" t="s">
        <v>900</v>
      </c>
      <c r="C29" s="348" t="s">
        <v>24</v>
      </c>
      <c r="D29" s="330"/>
      <c r="E29" s="352"/>
      <c r="F29" s="352"/>
      <c r="G29" s="22"/>
      <c r="H29" s="25"/>
      <c r="I29" s="22"/>
      <c r="J29" s="22"/>
      <c r="K29" s="29"/>
      <c r="L29" s="22"/>
      <c r="M29" s="22"/>
      <c r="N29" s="22"/>
      <c r="O29" s="26"/>
      <c r="P29" s="7"/>
      <c r="Q29" s="7"/>
    </row>
    <row r="30" spans="1:17" s="16" customFormat="1" x14ac:dyDescent="0.35">
      <c r="A30" s="349"/>
      <c r="B30" s="350"/>
      <c r="C30" s="348" t="s">
        <v>17</v>
      </c>
      <c r="D30" s="330"/>
      <c r="E30" s="21"/>
      <c r="F30" s="21"/>
      <c r="G30" s="22"/>
      <c r="H30" s="25"/>
      <c r="I30" s="22"/>
      <c r="J30" s="22"/>
      <c r="K30" s="29"/>
      <c r="L30" s="22"/>
      <c r="M30" s="22"/>
      <c r="N30" s="22"/>
      <c r="O30" s="26"/>
      <c r="P30" s="22"/>
      <c r="Q30" s="22"/>
    </row>
    <row r="31" spans="1:17" x14ac:dyDescent="0.35">
      <c r="A31" s="183"/>
      <c r="B31" s="183"/>
      <c r="C31" s="351"/>
      <c r="D31" s="330"/>
    </row>
    <row r="32" spans="1:17" x14ac:dyDescent="0.35">
      <c r="A32" s="183"/>
      <c r="B32" s="183"/>
      <c r="C32" s="351"/>
      <c r="D32" s="331"/>
    </row>
    <row r="33" spans="1:4" x14ac:dyDescent="0.35">
      <c r="A33" s="183"/>
      <c r="B33" s="183"/>
      <c r="C33" s="351"/>
      <c r="D33" s="330"/>
    </row>
    <row r="34" spans="1:4" x14ac:dyDescent="0.35">
      <c r="A34" s="183"/>
      <c r="B34" s="183"/>
      <c r="C34" s="351"/>
      <c r="D34" s="331"/>
    </row>
    <row r="35" spans="1:4" x14ac:dyDescent="0.35">
      <c r="A35" s="183"/>
      <c r="B35" s="183"/>
      <c r="C35" s="351"/>
      <c r="D35" s="332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0"/>
  <sheetViews>
    <sheetView zoomScaleNormal="100" workbookViewId="0">
      <selection activeCell="D1" sqref="D1:D34"/>
    </sheetView>
  </sheetViews>
  <sheetFormatPr baseColWidth="10" defaultColWidth="8.7265625" defaultRowHeight="14.5" x14ac:dyDescent="0.35"/>
  <cols>
    <col min="1" max="1" width="16.90625" customWidth="1"/>
    <col min="2" max="2" width="18.6328125" customWidth="1"/>
    <col min="3" max="4" width="10.08984375" style="30" customWidth="1"/>
    <col min="5" max="6" width="10.08984375" style="31" customWidth="1"/>
    <col min="7" max="7" width="8" customWidth="1"/>
    <col min="8" max="8" width="6.6328125" style="31" customWidth="1"/>
    <col min="9" max="9" width="7.26953125" customWidth="1"/>
    <col min="10" max="10" width="8.1796875" customWidth="1"/>
    <col min="11" max="11" width="7.90625" style="32" customWidth="1"/>
    <col min="12" max="12" width="8.54296875" customWidth="1"/>
    <col min="13" max="13" width="6.81640625" customWidth="1"/>
    <col min="14" max="14" width="6.08984375" customWidth="1"/>
    <col min="15" max="15" width="7.36328125" customWidth="1"/>
    <col min="16" max="16" width="7.7265625" customWidth="1"/>
    <col min="17" max="17" width="8" customWidth="1"/>
    <col min="18" max="18" width="8.7265625" customWidth="1"/>
  </cols>
  <sheetData>
    <row r="1" spans="1:19" x14ac:dyDescent="0.35">
      <c r="A1" s="1" t="s">
        <v>0</v>
      </c>
      <c r="B1" s="2" t="s">
        <v>1</v>
      </c>
      <c r="C1" s="2" t="s">
        <v>2</v>
      </c>
      <c r="D1" s="328" t="s">
        <v>951</v>
      </c>
      <c r="E1" s="3" t="s">
        <v>3</v>
      </c>
      <c r="F1" s="3" t="s">
        <v>950</v>
      </c>
      <c r="G1" s="2" t="s">
        <v>4</v>
      </c>
      <c r="H1" s="3" t="s">
        <v>5</v>
      </c>
      <c r="I1" s="2" t="s">
        <v>6</v>
      </c>
      <c r="J1" s="2" t="s">
        <v>7</v>
      </c>
      <c r="K1" s="4" t="s">
        <v>8</v>
      </c>
      <c r="L1" s="2" t="s">
        <v>9</v>
      </c>
      <c r="M1" s="2" t="s">
        <v>10</v>
      </c>
      <c r="N1" s="2" t="s">
        <v>11</v>
      </c>
      <c r="O1" s="5" t="s">
        <v>12</v>
      </c>
      <c r="P1" s="2" t="s">
        <v>13</v>
      </c>
      <c r="Q1" s="2" t="s">
        <v>14</v>
      </c>
    </row>
    <row r="2" spans="1:19" s="96" customFormat="1" ht="15" x14ac:dyDescent="0.4">
      <c r="A2" s="135" t="s">
        <v>54</v>
      </c>
      <c r="B2" s="135" t="s">
        <v>55</v>
      </c>
      <c r="C2" s="338" t="s">
        <v>17</v>
      </c>
      <c r="D2" s="329">
        <v>1</v>
      </c>
      <c r="E2" s="334">
        <v>2.4</v>
      </c>
      <c r="F2" s="334">
        <f>Tabelle156789101112131415[[#This Row],[Kicker]]-Tabelle156789101112131415[[#This Row],[NEU]]</f>
        <v>-1.4</v>
      </c>
      <c r="G2" s="97">
        <v>0.5</v>
      </c>
      <c r="H2" s="98">
        <v>2.5</v>
      </c>
      <c r="I2" s="97">
        <v>22</v>
      </c>
      <c r="J2" s="99">
        <f>SGE!$L2+SGE!$N2</f>
        <v>59</v>
      </c>
      <c r="K2" s="100">
        <v>3.06</v>
      </c>
      <c r="L2" s="97">
        <v>20</v>
      </c>
      <c r="M2" s="97">
        <v>3.5</v>
      </c>
      <c r="N2" s="97">
        <v>39</v>
      </c>
      <c r="O2" s="101">
        <v>2.62</v>
      </c>
      <c r="P2" s="102">
        <v>0</v>
      </c>
      <c r="Q2" s="102">
        <v>0</v>
      </c>
      <c r="R2" s="95"/>
      <c r="S2" s="95"/>
    </row>
    <row r="3" spans="1:19" s="96" customFormat="1" ht="15" x14ac:dyDescent="0.4">
      <c r="A3" s="337" t="s">
        <v>56</v>
      </c>
      <c r="B3" s="337" t="s">
        <v>57</v>
      </c>
      <c r="C3" s="338" t="s">
        <v>17</v>
      </c>
      <c r="D3" s="330">
        <v>2.8</v>
      </c>
      <c r="E3" s="334">
        <v>2.8</v>
      </c>
      <c r="F3" s="334">
        <f>Tabelle156789101112131415[[#This Row],[Kicker]]-Tabelle156789101112131415[[#This Row],[NEU]]</f>
        <v>0</v>
      </c>
      <c r="G3" s="97">
        <v>3.2</v>
      </c>
      <c r="H3" s="98">
        <v>2.5</v>
      </c>
      <c r="I3" s="97">
        <v>35</v>
      </c>
      <c r="J3" s="99">
        <f>SGE!$L3+SGE!$N3</f>
        <v>152</v>
      </c>
      <c r="K3" s="100">
        <v>3.15</v>
      </c>
      <c r="L3" s="97">
        <v>62</v>
      </c>
      <c r="M3" s="97">
        <v>3.18</v>
      </c>
      <c r="N3" s="97">
        <v>90</v>
      </c>
      <c r="O3" s="101">
        <v>3.13</v>
      </c>
      <c r="P3" s="97">
        <v>203</v>
      </c>
      <c r="Q3" s="97">
        <v>3.05</v>
      </c>
      <c r="R3" s="95"/>
      <c r="S3" s="95"/>
    </row>
    <row r="4" spans="1:19" s="14" customFormat="1" ht="15" x14ac:dyDescent="0.4">
      <c r="A4" s="337" t="s">
        <v>58</v>
      </c>
      <c r="B4" s="337" t="s">
        <v>59</v>
      </c>
      <c r="C4" s="338" t="s">
        <v>17</v>
      </c>
      <c r="D4" s="330">
        <v>0.5</v>
      </c>
      <c r="E4" s="334">
        <v>0.5</v>
      </c>
      <c r="F4" s="334">
        <f>Tabelle156789101112131415[[#This Row],[Kicker]]-Tabelle156789101112131415[[#This Row],[NEU]]</f>
        <v>0</v>
      </c>
      <c r="G4" s="103">
        <v>0.8</v>
      </c>
      <c r="H4" s="105">
        <v>0.2</v>
      </c>
      <c r="I4" s="103">
        <v>36</v>
      </c>
      <c r="J4" s="106">
        <f>SGE!$L4+SGE!$N4</f>
        <v>0</v>
      </c>
      <c r="K4" s="107">
        <v>0</v>
      </c>
      <c r="L4" s="103">
        <v>0</v>
      </c>
      <c r="M4" s="103">
        <v>0</v>
      </c>
      <c r="N4" s="103">
        <v>0</v>
      </c>
      <c r="O4" s="108">
        <v>0</v>
      </c>
      <c r="P4" s="103">
        <v>9</v>
      </c>
      <c r="Q4" s="103">
        <v>3.5</v>
      </c>
      <c r="R4" s="13"/>
      <c r="S4" s="13"/>
    </row>
    <row r="5" spans="1:19" s="115" customFormat="1" ht="15" x14ac:dyDescent="0.4">
      <c r="A5" s="337" t="s">
        <v>60</v>
      </c>
      <c r="B5" s="337" t="s">
        <v>61</v>
      </c>
      <c r="C5" s="338" t="s">
        <v>24</v>
      </c>
      <c r="D5" s="330">
        <v>1.5</v>
      </c>
      <c r="E5" s="334">
        <v>1.4</v>
      </c>
      <c r="F5" s="334">
        <f>Tabelle156789101112131415[[#This Row],[Kicker]]-Tabelle156789101112131415[[#This Row],[NEU]]</f>
        <v>0.10000000000000009</v>
      </c>
      <c r="G5" s="109">
        <v>0.7</v>
      </c>
      <c r="H5" s="110">
        <v>8</v>
      </c>
      <c r="I5" s="109">
        <v>19</v>
      </c>
      <c r="J5" s="111">
        <f>SGE!$L5+SGE!$N5</f>
        <v>211</v>
      </c>
      <c r="K5" s="112">
        <v>3.12</v>
      </c>
      <c r="L5" s="109">
        <v>97</v>
      </c>
      <c r="M5" s="109">
        <v>3.26</v>
      </c>
      <c r="N5" s="109">
        <v>114</v>
      </c>
      <c r="O5" s="113">
        <v>2.97</v>
      </c>
      <c r="P5" s="109">
        <v>117</v>
      </c>
      <c r="Q5" s="109">
        <v>0</v>
      </c>
      <c r="R5" s="114"/>
      <c r="S5" s="114"/>
    </row>
    <row r="6" spans="1:19" s="18" customFormat="1" ht="15" x14ac:dyDescent="0.4">
      <c r="A6" s="337" t="s">
        <v>62</v>
      </c>
      <c r="B6" s="337" t="s">
        <v>63</v>
      </c>
      <c r="C6" s="338" t="s">
        <v>24</v>
      </c>
      <c r="D6" s="330">
        <v>1.4</v>
      </c>
      <c r="E6" s="334">
        <v>1.2</v>
      </c>
      <c r="F6" s="334">
        <f>Tabelle156789101112131415[[#This Row],[Kicker]]-Tabelle156789101112131415[[#This Row],[NEU]]</f>
        <v>0.19999999999999996</v>
      </c>
      <c r="G6" s="103">
        <v>1.6</v>
      </c>
      <c r="H6" s="105">
        <v>7.5</v>
      </c>
      <c r="I6" s="103">
        <v>21</v>
      </c>
      <c r="J6" s="106">
        <f>SGE!$L6+SGE!$N6</f>
        <v>20</v>
      </c>
      <c r="K6" s="107">
        <v>3</v>
      </c>
      <c r="L6" s="103">
        <v>12</v>
      </c>
      <c r="M6" s="103">
        <v>3</v>
      </c>
      <c r="N6" s="103">
        <v>8</v>
      </c>
      <c r="O6" s="108">
        <v>0</v>
      </c>
      <c r="P6" s="103">
        <v>0</v>
      </c>
      <c r="Q6" s="103">
        <v>0</v>
      </c>
    </row>
    <row r="7" spans="1:19" s="121" customFormat="1" ht="15" x14ac:dyDescent="0.4">
      <c r="A7" s="337" t="s">
        <v>64</v>
      </c>
      <c r="B7" s="337" t="s">
        <v>65</v>
      </c>
      <c r="C7" s="338" t="s">
        <v>24</v>
      </c>
      <c r="D7" s="330">
        <v>2.8</v>
      </c>
      <c r="E7" s="334">
        <v>2.8</v>
      </c>
      <c r="F7" s="334">
        <f>Tabelle156789101112131415[[#This Row],[Kicker]]-Tabelle156789101112131415[[#This Row],[NEU]]</f>
        <v>0</v>
      </c>
      <c r="G7" s="116">
        <v>1.4</v>
      </c>
      <c r="H7" s="117">
        <v>22</v>
      </c>
      <c r="I7" s="116">
        <v>22</v>
      </c>
      <c r="J7" s="118">
        <f>SGE!$L7+SGE!$N7</f>
        <v>139</v>
      </c>
      <c r="K7" s="119">
        <v>3.38</v>
      </c>
      <c r="L7" s="116">
        <v>63</v>
      </c>
      <c r="M7" s="116">
        <v>3.07</v>
      </c>
      <c r="N7" s="116">
        <v>76</v>
      </c>
      <c r="O7" s="120">
        <v>3.5</v>
      </c>
      <c r="P7" s="116">
        <v>108</v>
      </c>
      <c r="Q7" s="116">
        <v>3.59</v>
      </c>
    </row>
    <row r="8" spans="1:19" s="121" customFormat="1" ht="15" x14ac:dyDescent="0.4">
      <c r="A8" s="337" t="s">
        <v>66</v>
      </c>
      <c r="B8" s="337" t="s">
        <v>25</v>
      </c>
      <c r="C8" s="338" t="s">
        <v>24</v>
      </c>
      <c r="D8" s="330">
        <v>2.8</v>
      </c>
      <c r="E8" s="334">
        <v>3</v>
      </c>
      <c r="F8" s="334">
        <f>Tabelle156789101112131415[[#This Row],[Kicker]]-Tabelle156789101112131415[[#This Row],[NEU]]</f>
        <v>-0.20000000000000018</v>
      </c>
      <c r="G8" s="116">
        <v>2.7</v>
      </c>
      <c r="H8" s="117">
        <v>24</v>
      </c>
      <c r="I8" s="116">
        <v>25</v>
      </c>
      <c r="J8" s="118">
        <f>SGE!$L8+SGE!$N8</f>
        <v>141</v>
      </c>
      <c r="K8" s="119">
        <v>3.35</v>
      </c>
      <c r="L8" s="116">
        <v>65</v>
      </c>
      <c r="M8" s="116">
        <v>3.29</v>
      </c>
      <c r="N8" s="116">
        <v>76</v>
      </c>
      <c r="O8" s="120">
        <v>3.4</v>
      </c>
      <c r="P8" s="116">
        <v>0</v>
      </c>
      <c r="Q8" s="116">
        <v>0</v>
      </c>
    </row>
    <row r="9" spans="1:19" s="14" customFormat="1" ht="15" x14ac:dyDescent="0.4">
      <c r="A9" s="337" t="s">
        <v>67</v>
      </c>
      <c r="B9" s="337" t="s">
        <v>68</v>
      </c>
      <c r="C9" s="338" t="s">
        <v>24</v>
      </c>
      <c r="D9" s="330">
        <v>1.4</v>
      </c>
      <c r="E9" s="334">
        <v>1</v>
      </c>
      <c r="F9" s="334">
        <f>Tabelle156789101112131415[[#This Row],[Kicker]]-Tabelle156789101112131415[[#This Row],[NEU]]</f>
        <v>0.39999999999999991</v>
      </c>
      <c r="G9" s="103">
        <v>1.6</v>
      </c>
      <c r="H9" s="105">
        <v>3.5</v>
      </c>
      <c r="I9" s="103">
        <v>24</v>
      </c>
      <c r="J9" s="106">
        <f>SGE!$L9+SGE!$N9</f>
        <v>36</v>
      </c>
      <c r="K9" s="107">
        <v>3.25</v>
      </c>
      <c r="L9" s="103">
        <v>26</v>
      </c>
      <c r="M9" s="103">
        <v>3.25</v>
      </c>
      <c r="N9" s="103">
        <v>10</v>
      </c>
      <c r="O9" s="108">
        <v>0</v>
      </c>
      <c r="P9" s="103">
        <v>64</v>
      </c>
      <c r="Q9" s="103">
        <v>4.0599999999999996</v>
      </c>
    </row>
    <row r="10" spans="1:19" s="16" customFormat="1" ht="15" x14ac:dyDescent="0.4">
      <c r="A10" s="337" t="s">
        <v>69</v>
      </c>
      <c r="B10" s="337" t="s">
        <v>70</v>
      </c>
      <c r="C10" s="338" t="s">
        <v>24</v>
      </c>
      <c r="D10" s="330">
        <v>1</v>
      </c>
      <c r="E10" s="334">
        <v>1</v>
      </c>
      <c r="F10" s="334">
        <f>Tabelle156789101112131415[[#This Row],[Kicker]]-Tabelle156789101112131415[[#This Row],[NEU]]</f>
        <v>0</v>
      </c>
      <c r="G10" s="103">
        <v>0</v>
      </c>
      <c r="H10" s="105">
        <v>2</v>
      </c>
      <c r="I10" s="103">
        <v>24</v>
      </c>
      <c r="J10" s="106">
        <f>SGE!$L10+SGE!$N10</f>
        <v>0</v>
      </c>
      <c r="K10" s="107">
        <v>0</v>
      </c>
      <c r="L10" s="103">
        <v>0</v>
      </c>
      <c r="M10" s="103">
        <v>0</v>
      </c>
      <c r="N10" s="103">
        <v>0</v>
      </c>
      <c r="O10" s="103">
        <v>0</v>
      </c>
      <c r="P10" s="103">
        <v>0</v>
      </c>
      <c r="Q10" s="103">
        <v>0</v>
      </c>
      <c r="R10" s="16">
        <v>0</v>
      </c>
    </row>
    <row r="11" spans="1:19" s="115" customFormat="1" ht="15" x14ac:dyDescent="0.4">
      <c r="A11" s="337" t="s">
        <v>71</v>
      </c>
      <c r="B11" s="337" t="s">
        <v>72</v>
      </c>
      <c r="C11" s="338" t="s">
        <v>24</v>
      </c>
      <c r="D11" s="330">
        <v>1.8</v>
      </c>
      <c r="E11" s="334">
        <v>1.8</v>
      </c>
      <c r="F11" s="334">
        <f>Tabelle156789101112131415[[#This Row],[Kicker]]-Tabelle156789101112131415[[#This Row],[NEU]]</f>
        <v>0</v>
      </c>
      <c r="G11" s="109">
        <v>0.6</v>
      </c>
      <c r="H11" s="110">
        <v>10</v>
      </c>
      <c r="I11" s="109">
        <v>21</v>
      </c>
      <c r="J11" s="111">
        <f>SGE!$L11+SGE!$N11</f>
        <v>89</v>
      </c>
      <c r="K11" s="112">
        <v>3.45</v>
      </c>
      <c r="L11" s="109">
        <v>24</v>
      </c>
      <c r="M11" s="109">
        <v>3.38</v>
      </c>
      <c r="N11" s="109">
        <v>65</v>
      </c>
      <c r="O11" s="113">
        <v>3.48</v>
      </c>
      <c r="P11" s="109">
        <v>2</v>
      </c>
      <c r="Q11" s="109">
        <v>4</v>
      </c>
    </row>
    <row r="12" spans="1:19" s="115" customFormat="1" ht="15" x14ac:dyDescent="0.4">
      <c r="A12" s="337" t="s">
        <v>73</v>
      </c>
      <c r="B12" s="339"/>
      <c r="C12" s="338" t="s">
        <v>24</v>
      </c>
      <c r="D12" s="330">
        <v>2</v>
      </c>
      <c r="E12" s="334">
        <v>2</v>
      </c>
      <c r="F12" s="334">
        <f>Tabelle156789101112131415[[#This Row],[Kicker]]-Tabelle156789101112131415[[#This Row],[NEU]]</f>
        <v>0</v>
      </c>
      <c r="G12" s="109">
        <v>1.8</v>
      </c>
      <c r="H12" s="110">
        <v>15</v>
      </c>
      <c r="I12" s="109">
        <v>26</v>
      </c>
      <c r="J12" s="111">
        <f>SGE!$L12+SGE!$N12</f>
        <v>124</v>
      </c>
      <c r="K12" s="112">
        <v>3.5</v>
      </c>
      <c r="L12" s="109">
        <v>81</v>
      </c>
      <c r="M12" s="109">
        <v>3.08</v>
      </c>
      <c r="N12" s="109">
        <v>43</v>
      </c>
      <c r="O12" s="113">
        <v>3.92</v>
      </c>
      <c r="P12" s="109">
        <v>86</v>
      </c>
      <c r="Q12" s="109">
        <v>3.77</v>
      </c>
    </row>
    <row r="13" spans="1:19" s="121" customFormat="1" ht="15" x14ac:dyDescent="0.4">
      <c r="A13" s="340" t="s">
        <v>949</v>
      </c>
      <c r="B13" s="340" t="s">
        <v>222</v>
      </c>
      <c r="C13" s="338" t="s">
        <v>24</v>
      </c>
      <c r="D13" s="330">
        <v>3.6</v>
      </c>
      <c r="E13" s="334">
        <v>3.8</v>
      </c>
      <c r="F13" s="334">
        <f>Tabelle156789101112131415[[#This Row],[Kicker]]-Tabelle156789101112131415[[#This Row],[NEU]]</f>
        <v>-0.19999999999999973</v>
      </c>
      <c r="G13" s="116">
        <v>3</v>
      </c>
      <c r="H13" s="117"/>
      <c r="I13" s="116"/>
      <c r="J13" s="118">
        <f>Tabelle156789101112131415[[#This Row],[HR25]]+Tabelle156789101112131415[[#This Row],[RR25]]</f>
        <v>181</v>
      </c>
      <c r="K13" s="119">
        <v>3.1</v>
      </c>
      <c r="L13" s="116">
        <v>84</v>
      </c>
      <c r="M13" s="116">
        <v>3.1</v>
      </c>
      <c r="N13" s="116">
        <v>97</v>
      </c>
      <c r="O13" s="120">
        <v>3.1</v>
      </c>
      <c r="P13" s="116">
        <v>164</v>
      </c>
      <c r="Q13" s="116">
        <v>3.31</v>
      </c>
    </row>
    <row r="14" spans="1:19" s="121" customFormat="1" ht="15" x14ac:dyDescent="0.4">
      <c r="A14" s="337" t="s">
        <v>74</v>
      </c>
      <c r="B14" s="337" t="s">
        <v>75</v>
      </c>
      <c r="C14" s="338" t="s">
        <v>24</v>
      </c>
      <c r="D14" s="330">
        <v>3.4</v>
      </c>
      <c r="E14" s="334">
        <v>3.5</v>
      </c>
      <c r="F14" s="334">
        <f>Tabelle156789101112131415[[#This Row],[Kicker]]-Tabelle156789101112131415[[#This Row],[NEU]]</f>
        <v>-0.10000000000000009</v>
      </c>
      <c r="G14" s="116">
        <v>2</v>
      </c>
      <c r="H14" s="117">
        <v>14</v>
      </c>
      <c r="I14" s="116">
        <v>28</v>
      </c>
      <c r="J14" s="118">
        <f>SGE!$L14+SGE!$N14</f>
        <v>186</v>
      </c>
      <c r="K14" s="119">
        <v>3.22</v>
      </c>
      <c r="L14" s="116">
        <v>71</v>
      </c>
      <c r="M14" s="116">
        <v>3.13</v>
      </c>
      <c r="N14" s="116">
        <v>115</v>
      </c>
      <c r="O14" s="120">
        <v>3.29</v>
      </c>
      <c r="P14" s="116">
        <v>0</v>
      </c>
      <c r="Q14" s="116">
        <v>0</v>
      </c>
    </row>
    <row r="15" spans="1:19" s="18" customFormat="1" ht="15" x14ac:dyDescent="0.4">
      <c r="A15" s="337" t="s">
        <v>76</v>
      </c>
      <c r="B15" s="337" t="s">
        <v>77</v>
      </c>
      <c r="C15" s="338" t="s">
        <v>24</v>
      </c>
      <c r="D15" s="330">
        <v>1.4</v>
      </c>
      <c r="E15" s="334">
        <v>1.4</v>
      </c>
      <c r="F15" s="334">
        <f>Tabelle156789101112131415[[#This Row],[Kicker]]-Tabelle156789101112131415[[#This Row],[NEU]]</f>
        <v>0</v>
      </c>
      <c r="G15" s="103">
        <v>1.6</v>
      </c>
      <c r="H15" s="105">
        <v>5</v>
      </c>
      <c r="I15" s="103">
        <v>28</v>
      </c>
      <c r="J15" s="106">
        <f>SGE!$L15+SGE!$N15</f>
        <v>0</v>
      </c>
      <c r="K15" s="107">
        <v>0</v>
      </c>
      <c r="L15" s="103">
        <v>0</v>
      </c>
      <c r="M15" s="103">
        <v>0</v>
      </c>
      <c r="N15" s="103">
        <v>0</v>
      </c>
      <c r="O15" s="108">
        <v>0</v>
      </c>
      <c r="P15" s="103">
        <v>73</v>
      </c>
      <c r="Q15" s="103">
        <v>3.85</v>
      </c>
    </row>
    <row r="16" spans="1:19" s="16" customFormat="1" ht="15" x14ac:dyDescent="0.4">
      <c r="A16" s="337" t="s">
        <v>78</v>
      </c>
      <c r="B16" s="337" t="s">
        <v>79</v>
      </c>
      <c r="C16" s="338" t="s">
        <v>24</v>
      </c>
      <c r="D16" s="330">
        <v>0.7</v>
      </c>
      <c r="E16" s="334">
        <v>0.5</v>
      </c>
      <c r="F16" s="334">
        <f>Tabelle156789101112131415[[#This Row],[Kicker]]-Tabelle156789101112131415[[#This Row],[NEU]]</f>
        <v>0.19999999999999996</v>
      </c>
      <c r="G16" s="103">
        <v>0.7</v>
      </c>
      <c r="H16" s="105">
        <v>0.35</v>
      </c>
      <c r="I16" s="103">
        <v>35</v>
      </c>
      <c r="J16" s="106">
        <f>SGE!$L16+SGE!$N16</f>
        <v>6</v>
      </c>
      <c r="K16" s="107">
        <v>0</v>
      </c>
      <c r="L16" s="103">
        <v>2</v>
      </c>
      <c r="M16" s="103">
        <v>0</v>
      </c>
      <c r="N16" s="103">
        <v>4</v>
      </c>
      <c r="O16" s="108">
        <v>0</v>
      </c>
      <c r="P16" s="103">
        <v>13</v>
      </c>
      <c r="Q16" s="103">
        <v>0</v>
      </c>
    </row>
    <row r="17" spans="1:17" s="18" customFormat="1" ht="15" x14ac:dyDescent="0.4">
      <c r="A17" s="337" t="s">
        <v>80</v>
      </c>
      <c r="B17" s="337" t="s">
        <v>81</v>
      </c>
      <c r="C17" s="338" t="s">
        <v>38</v>
      </c>
      <c r="D17" s="336">
        <v>0.5</v>
      </c>
      <c r="E17" s="334">
        <v>0.5</v>
      </c>
      <c r="F17" s="334">
        <f>Tabelle156789101112131415[[#This Row],[Kicker]]-Tabelle156789101112131415[[#This Row],[NEU]]</f>
        <v>0</v>
      </c>
      <c r="G17" s="103">
        <v>0.5</v>
      </c>
      <c r="H17" s="105">
        <v>0.35</v>
      </c>
      <c r="I17" s="103">
        <v>19</v>
      </c>
      <c r="J17" s="106">
        <f>SGE!$L17+SGE!$N17</f>
        <v>0</v>
      </c>
      <c r="K17" s="107">
        <v>0</v>
      </c>
      <c r="L17" s="103">
        <v>0</v>
      </c>
      <c r="M17" s="103">
        <v>0</v>
      </c>
      <c r="N17" s="103">
        <v>0</v>
      </c>
      <c r="O17" s="108">
        <v>0</v>
      </c>
      <c r="P17" s="103">
        <v>0</v>
      </c>
      <c r="Q17" s="103">
        <v>0</v>
      </c>
    </row>
    <row r="18" spans="1:17" s="121" customFormat="1" ht="15" x14ac:dyDescent="0.4">
      <c r="A18" s="337" t="s">
        <v>82</v>
      </c>
      <c r="B18" s="337" t="s">
        <v>83</v>
      </c>
      <c r="C18" s="338" t="s">
        <v>38</v>
      </c>
      <c r="D18" s="330">
        <v>3</v>
      </c>
      <c r="E18" s="334">
        <v>3</v>
      </c>
      <c r="F18" s="334">
        <f>Tabelle156789101112131415[[#This Row],[Kicker]]-Tabelle156789101112131415[[#This Row],[NEU]]</f>
        <v>0</v>
      </c>
      <c r="G18" s="116">
        <v>2.2000000000000002</v>
      </c>
      <c r="H18" s="117">
        <v>40</v>
      </c>
      <c r="I18" s="116">
        <v>21</v>
      </c>
      <c r="J18" s="118">
        <f>SGE!$L18+SGE!$N18</f>
        <v>146</v>
      </c>
      <c r="K18" s="119">
        <v>3.45</v>
      </c>
      <c r="L18" s="116">
        <v>66</v>
      </c>
      <c r="M18" s="116">
        <v>3.33</v>
      </c>
      <c r="N18" s="116">
        <v>80</v>
      </c>
      <c r="O18" s="120">
        <v>3.53</v>
      </c>
      <c r="P18" s="116">
        <v>108</v>
      </c>
      <c r="Q18" s="116">
        <v>3.54</v>
      </c>
    </row>
    <row r="19" spans="1:17" s="115" customFormat="1" ht="15" x14ac:dyDescent="0.4">
      <c r="A19" s="135" t="s">
        <v>84</v>
      </c>
      <c r="B19" s="135" t="s">
        <v>85</v>
      </c>
      <c r="C19" s="338" t="s">
        <v>38</v>
      </c>
      <c r="D19" s="330">
        <v>2.2000000000000002</v>
      </c>
      <c r="E19" s="334">
        <v>1.8</v>
      </c>
      <c r="F19" s="334">
        <f>Tabelle156789101112131415[[#This Row],[Kicker]]-Tabelle156789101112131415[[#This Row],[NEU]]</f>
        <v>0.40000000000000013</v>
      </c>
      <c r="G19" s="109">
        <v>1.2</v>
      </c>
      <c r="H19" s="110">
        <v>17</v>
      </c>
      <c r="I19" s="109">
        <v>20</v>
      </c>
      <c r="J19" s="111">
        <f>SGE!$L19+SGE!$N19</f>
        <v>70</v>
      </c>
      <c r="K19" s="112">
        <v>3.68</v>
      </c>
      <c r="L19" s="109">
        <v>20</v>
      </c>
      <c r="M19" s="109">
        <v>3.67</v>
      </c>
      <c r="N19" s="109">
        <v>50</v>
      </c>
      <c r="O19" s="113">
        <v>3.68</v>
      </c>
      <c r="P19" s="109">
        <v>0</v>
      </c>
      <c r="Q19" s="109">
        <v>0</v>
      </c>
    </row>
    <row r="20" spans="1:17" s="16" customFormat="1" ht="15" x14ac:dyDescent="0.4">
      <c r="A20" s="135" t="s">
        <v>86</v>
      </c>
      <c r="B20" s="135" t="s">
        <v>87</v>
      </c>
      <c r="C20" s="338" t="s">
        <v>38</v>
      </c>
      <c r="D20" s="330">
        <v>0.5</v>
      </c>
      <c r="E20" s="334">
        <v>1</v>
      </c>
      <c r="F20" s="334">
        <f>Tabelle156789101112131415[[#This Row],[Kicker]]-Tabelle156789101112131415[[#This Row],[NEU]]</f>
        <v>-0.5</v>
      </c>
      <c r="G20" s="103">
        <v>1</v>
      </c>
      <c r="H20" s="105">
        <v>2</v>
      </c>
      <c r="I20" s="103">
        <v>20</v>
      </c>
      <c r="J20" s="106">
        <f>SGE!$L20+SGE!$N20</f>
        <v>0</v>
      </c>
      <c r="K20" s="107">
        <v>0</v>
      </c>
      <c r="L20" s="103">
        <v>0</v>
      </c>
      <c r="M20" s="103">
        <v>0</v>
      </c>
      <c r="N20" s="103">
        <v>0</v>
      </c>
      <c r="O20" s="108">
        <v>0</v>
      </c>
      <c r="P20" s="103">
        <v>0</v>
      </c>
      <c r="Q20" s="103">
        <v>0</v>
      </c>
    </row>
    <row r="21" spans="1:17" s="115" customFormat="1" ht="15" x14ac:dyDescent="0.4">
      <c r="A21" s="337" t="s">
        <v>88</v>
      </c>
      <c r="B21" s="337" t="s">
        <v>89</v>
      </c>
      <c r="C21" s="338" t="s">
        <v>38</v>
      </c>
      <c r="D21" s="330">
        <v>1.6</v>
      </c>
      <c r="E21" s="334">
        <v>1.6</v>
      </c>
      <c r="F21" s="334">
        <f>Tabelle156789101112131415[[#This Row],[Kicker]]-Tabelle156789101112131415[[#This Row],[NEU]]</f>
        <v>0</v>
      </c>
      <c r="G21" s="109">
        <v>1.8</v>
      </c>
      <c r="H21" s="110">
        <v>9</v>
      </c>
      <c r="I21" s="109">
        <v>22</v>
      </c>
      <c r="J21" s="111">
        <f>SGE!$L21+SGE!$N21</f>
        <v>48</v>
      </c>
      <c r="K21" s="112">
        <v>4.07</v>
      </c>
      <c r="L21" s="109">
        <v>22</v>
      </c>
      <c r="M21" s="109">
        <v>4.1100000000000003</v>
      </c>
      <c r="N21" s="109">
        <v>26</v>
      </c>
      <c r="O21" s="113">
        <v>4.01</v>
      </c>
      <c r="P21" s="109">
        <v>68</v>
      </c>
      <c r="Q21" s="109">
        <v>3.94</v>
      </c>
    </row>
    <row r="22" spans="1:17" s="115" customFormat="1" ht="15" x14ac:dyDescent="0.4">
      <c r="A22" s="135" t="s">
        <v>90</v>
      </c>
      <c r="B22" s="135" t="s">
        <v>91</v>
      </c>
      <c r="C22" s="338" t="s">
        <v>38</v>
      </c>
      <c r="D22" s="330">
        <v>1.5</v>
      </c>
      <c r="E22" s="334">
        <v>2</v>
      </c>
      <c r="F22" s="334">
        <f>Tabelle156789101112131415[[#This Row],[Kicker]]-Tabelle156789101112131415[[#This Row],[NEU]]</f>
        <v>-0.5</v>
      </c>
      <c r="G22" s="109">
        <v>1</v>
      </c>
      <c r="H22" s="110">
        <v>7.5</v>
      </c>
      <c r="I22" s="109">
        <v>20</v>
      </c>
      <c r="J22" s="111">
        <f>SGE!$L22+SGE!$N22</f>
        <v>46</v>
      </c>
      <c r="K22" s="112">
        <v>3.83</v>
      </c>
      <c r="L22" s="109">
        <v>10</v>
      </c>
      <c r="M22" s="109">
        <v>3.75</v>
      </c>
      <c r="N22" s="109">
        <v>36</v>
      </c>
      <c r="O22" s="113">
        <v>3.84</v>
      </c>
      <c r="P22" s="109">
        <v>0</v>
      </c>
      <c r="Q22" s="109">
        <v>0</v>
      </c>
    </row>
    <row r="23" spans="1:17" s="121" customFormat="1" ht="15" x14ac:dyDescent="0.4">
      <c r="A23" s="135" t="s">
        <v>92</v>
      </c>
      <c r="B23" s="135" t="s">
        <v>93</v>
      </c>
      <c r="C23" s="338" t="s">
        <v>38</v>
      </c>
      <c r="D23" s="330">
        <v>2</v>
      </c>
      <c r="E23" s="334">
        <v>2.4</v>
      </c>
      <c r="F23" s="334">
        <f>Tabelle156789101112131415[[#This Row],[Kicker]]-Tabelle156789101112131415[[#This Row],[NEU]]</f>
        <v>-0.39999999999999991</v>
      </c>
      <c r="G23" s="116">
        <v>2</v>
      </c>
      <c r="H23" s="117">
        <v>18</v>
      </c>
      <c r="I23" s="116">
        <v>19</v>
      </c>
      <c r="J23" s="118">
        <f>SGE!$L23+SGE!$N23</f>
        <v>73</v>
      </c>
      <c r="K23" s="119">
        <v>3.45</v>
      </c>
      <c r="L23" s="116">
        <v>30</v>
      </c>
      <c r="M23" s="116">
        <v>3.33</v>
      </c>
      <c r="N23" s="116">
        <v>43</v>
      </c>
      <c r="O23" s="120">
        <v>3.47</v>
      </c>
      <c r="P23" s="116">
        <v>214</v>
      </c>
      <c r="Q23" s="116">
        <v>3.24</v>
      </c>
    </row>
    <row r="24" spans="1:17" s="115" customFormat="1" ht="15" x14ac:dyDescent="0.4">
      <c r="A24" s="135" t="s">
        <v>94</v>
      </c>
      <c r="B24" s="135" t="s">
        <v>95</v>
      </c>
      <c r="C24" s="338" t="s">
        <v>38</v>
      </c>
      <c r="D24" s="330">
        <v>1.6</v>
      </c>
      <c r="E24" s="334">
        <v>1.6</v>
      </c>
      <c r="F24" s="334">
        <f>Tabelle156789101112131415[[#This Row],[Kicker]]-Tabelle156789101112131415[[#This Row],[NEU]]</f>
        <v>0</v>
      </c>
      <c r="G24" s="109">
        <v>0</v>
      </c>
      <c r="H24" s="110">
        <v>8</v>
      </c>
      <c r="I24" s="109">
        <v>21</v>
      </c>
      <c r="J24" s="111">
        <f>SGE!$L24+SGE!$N24</f>
        <v>0</v>
      </c>
      <c r="K24" s="112">
        <v>0</v>
      </c>
      <c r="L24" s="109">
        <v>0</v>
      </c>
      <c r="M24" s="109">
        <v>0</v>
      </c>
      <c r="N24" s="109">
        <v>0</v>
      </c>
      <c r="O24" s="113">
        <v>0</v>
      </c>
      <c r="P24" s="109">
        <v>0</v>
      </c>
      <c r="Q24" s="109">
        <v>0</v>
      </c>
    </row>
    <row r="25" spans="1:17" s="115" customFormat="1" ht="15" x14ac:dyDescent="0.4">
      <c r="A25" s="337" t="s">
        <v>96</v>
      </c>
      <c r="B25" s="337" t="s">
        <v>97</v>
      </c>
      <c r="C25" s="338" t="s">
        <v>38</v>
      </c>
      <c r="D25" s="330">
        <v>2.2000000000000002</v>
      </c>
      <c r="E25" s="334">
        <v>2.4</v>
      </c>
      <c r="F25" s="334">
        <f>Tabelle156789101112131415[[#This Row],[Kicker]]-Tabelle156789101112131415[[#This Row],[NEU]]</f>
        <v>-0.19999999999999973</v>
      </c>
      <c r="G25" s="109">
        <v>2</v>
      </c>
      <c r="H25" s="110">
        <v>15</v>
      </c>
      <c r="I25" s="109">
        <v>23</v>
      </c>
      <c r="J25" s="111">
        <f>SGE!$L25+SGE!$N25</f>
        <v>121</v>
      </c>
      <c r="K25" s="112">
        <v>3.57</v>
      </c>
      <c r="L25" s="109">
        <v>58</v>
      </c>
      <c r="M25" s="109">
        <v>3.44</v>
      </c>
      <c r="N25" s="109">
        <v>63</v>
      </c>
      <c r="O25" s="113">
        <v>3.65</v>
      </c>
      <c r="P25" s="109">
        <v>99</v>
      </c>
      <c r="Q25" s="109">
        <v>3.88</v>
      </c>
    </row>
    <row r="26" spans="1:17" s="18" customFormat="1" ht="15" x14ac:dyDescent="0.4">
      <c r="A26" s="337" t="s">
        <v>98</v>
      </c>
      <c r="B26" s="337" t="s">
        <v>99</v>
      </c>
      <c r="C26" s="338" t="s">
        <v>38</v>
      </c>
      <c r="D26" s="330">
        <v>1.6</v>
      </c>
      <c r="E26" s="334">
        <v>1.6</v>
      </c>
      <c r="F26" s="334">
        <f>Tabelle156789101112131415[[#This Row],[Kicker]]-Tabelle156789101112131415[[#This Row],[NEU]]</f>
        <v>0</v>
      </c>
      <c r="G26" s="103">
        <v>2</v>
      </c>
      <c r="H26" s="105">
        <v>6</v>
      </c>
      <c r="I26" s="103">
        <v>24</v>
      </c>
      <c r="J26" s="106">
        <f>SGE!$L26+SGE!$N26</f>
        <v>16</v>
      </c>
      <c r="K26" s="107">
        <v>3.88</v>
      </c>
      <c r="L26" s="103">
        <v>14</v>
      </c>
      <c r="M26" s="103">
        <v>3.88</v>
      </c>
      <c r="N26" s="103">
        <v>2</v>
      </c>
      <c r="O26" s="108">
        <v>0</v>
      </c>
      <c r="P26" s="103">
        <v>92</v>
      </c>
      <c r="Q26" s="103">
        <v>3.91</v>
      </c>
    </row>
    <row r="27" spans="1:17" s="115" customFormat="1" ht="15" x14ac:dyDescent="0.4">
      <c r="A27" s="337" t="s">
        <v>100</v>
      </c>
      <c r="B27" s="337" t="s">
        <v>101</v>
      </c>
      <c r="C27" s="338" t="s">
        <v>38</v>
      </c>
      <c r="D27" s="330">
        <v>2.2000000000000002</v>
      </c>
      <c r="E27" s="334">
        <v>2.6</v>
      </c>
      <c r="F27" s="334">
        <f>Tabelle156789101112131415[[#This Row],[Kicker]]-Tabelle156789101112131415[[#This Row],[NEU]]</f>
        <v>-0.39999999999999991</v>
      </c>
      <c r="G27" s="109">
        <v>3.2</v>
      </c>
      <c r="H27" s="110">
        <v>7.5</v>
      </c>
      <c r="I27" s="109">
        <v>30</v>
      </c>
      <c r="J27" s="111">
        <f>SGE!$L27+SGE!$N27</f>
        <v>100</v>
      </c>
      <c r="K27" s="112">
        <v>3.7</v>
      </c>
      <c r="L27" s="109">
        <v>46</v>
      </c>
      <c r="M27" s="109">
        <v>3.64</v>
      </c>
      <c r="N27" s="109">
        <v>54</v>
      </c>
      <c r="O27" s="113">
        <v>3.74</v>
      </c>
      <c r="P27" s="109">
        <v>107</v>
      </c>
      <c r="Q27" s="109">
        <v>3.58</v>
      </c>
    </row>
    <row r="28" spans="1:17" s="16" customFormat="1" ht="15" x14ac:dyDescent="0.4">
      <c r="A28" s="337" t="s">
        <v>102</v>
      </c>
      <c r="B28" s="337" t="s">
        <v>103</v>
      </c>
      <c r="C28" s="338" t="s">
        <v>38</v>
      </c>
      <c r="D28" s="330">
        <v>1.6</v>
      </c>
      <c r="E28" s="334">
        <v>1.6</v>
      </c>
      <c r="F28" s="334">
        <f>Tabelle156789101112131415[[#This Row],[Kicker]]-Tabelle156789101112131415[[#This Row],[NEU]]</f>
        <v>0</v>
      </c>
      <c r="G28" s="103">
        <v>2</v>
      </c>
      <c r="H28" s="105">
        <v>3.5</v>
      </c>
      <c r="I28" s="103">
        <v>29</v>
      </c>
      <c r="J28" s="106">
        <f>SGE!$L28+SGE!$N28</f>
        <v>34</v>
      </c>
      <c r="K28" s="107">
        <v>3.33</v>
      </c>
      <c r="L28" s="103">
        <v>30</v>
      </c>
      <c r="M28" s="103">
        <v>3.3</v>
      </c>
      <c r="N28" s="103">
        <v>4</v>
      </c>
      <c r="O28" s="108">
        <v>0</v>
      </c>
      <c r="P28" s="103">
        <v>0</v>
      </c>
      <c r="Q28" s="103">
        <v>0</v>
      </c>
    </row>
    <row r="29" spans="1:17" s="96" customFormat="1" ht="15" x14ac:dyDescent="0.4">
      <c r="A29" s="337" t="s">
        <v>104</v>
      </c>
      <c r="B29" s="337" t="s">
        <v>105</v>
      </c>
      <c r="C29" s="338" t="s">
        <v>38</v>
      </c>
      <c r="D29" s="330">
        <v>2.4</v>
      </c>
      <c r="E29" s="334">
        <v>2.8</v>
      </c>
      <c r="F29" s="334">
        <f>Tabelle156789101112131415[[#This Row],[Kicker]]-Tabelle156789101112131415[[#This Row],[NEU]]</f>
        <v>-0.39999999999999991</v>
      </c>
      <c r="G29" s="97">
        <v>2.5</v>
      </c>
      <c r="H29" s="98">
        <v>4</v>
      </c>
      <c r="I29" s="97">
        <v>33</v>
      </c>
      <c r="J29" s="99">
        <f>SGE!$L29+SGE!$N29</f>
        <v>133</v>
      </c>
      <c r="K29" s="100">
        <v>3.21</v>
      </c>
      <c r="L29" s="97">
        <v>60</v>
      </c>
      <c r="M29" s="97">
        <v>3.19</v>
      </c>
      <c r="N29" s="97">
        <v>73</v>
      </c>
      <c r="O29" s="101">
        <v>3.22</v>
      </c>
      <c r="P29" s="97">
        <v>116</v>
      </c>
      <c r="Q29" s="97">
        <v>3.6</v>
      </c>
    </row>
    <row r="30" spans="1:17" s="121" customFormat="1" ht="15" x14ac:dyDescent="0.4">
      <c r="A30" s="135" t="s">
        <v>106</v>
      </c>
      <c r="B30" s="135" t="s">
        <v>107</v>
      </c>
      <c r="C30" s="338" t="s">
        <v>38</v>
      </c>
      <c r="D30" s="330">
        <v>4.2</v>
      </c>
      <c r="E30" s="334">
        <v>5</v>
      </c>
      <c r="F30" s="334">
        <f>Tabelle156789101112131415[[#This Row],[Kicker]]-Tabelle156789101112131415[[#This Row],[NEU]]</f>
        <v>-0.79999999999999982</v>
      </c>
      <c r="G30" s="116">
        <v>4</v>
      </c>
      <c r="H30" s="117">
        <v>25</v>
      </c>
      <c r="I30" s="116">
        <v>27</v>
      </c>
      <c r="J30" s="118">
        <f>SGE!$L30+SGE!$N30</f>
        <v>256</v>
      </c>
      <c r="K30" s="119">
        <v>3.06</v>
      </c>
      <c r="L30" s="116">
        <v>109</v>
      </c>
      <c r="M30" s="116">
        <v>3.13</v>
      </c>
      <c r="N30" s="116">
        <v>147</v>
      </c>
      <c r="O30" s="120">
        <v>3</v>
      </c>
      <c r="P30" s="116">
        <v>172</v>
      </c>
      <c r="Q30" s="116">
        <v>3.3</v>
      </c>
    </row>
    <row r="31" spans="1:17" s="115" customFormat="1" ht="15" x14ac:dyDescent="0.4">
      <c r="A31" s="337" t="s">
        <v>108</v>
      </c>
      <c r="B31" s="337" t="s">
        <v>109</v>
      </c>
      <c r="C31" s="338" t="s">
        <v>53</v>
      </c>
      <c r="D31" s="331">
        <v>2.2000000000000002</v>
      </c>
      <c r="E31" s="334">
        <v>2.2000000000000002</v>
      </c>
      <c r="F31" s="334">
        <f>Tabelle156789101112131415[[#This Row],[Kicker]]-Tabelle156789101112131415[[#This Row],[NEU]]</f>
        <v>0</v>
      </c>
      <c r="G31" s="109">
        <v>3.3</v>
      </c>
      <c r="H31" s="110">
        <v>22</v>
      </c>
      <c r="I31" s="109">
        <v>22</v>
      </c>
      <c r="J31" s="111">
        <f>SGE!$L31+SGE!$N31</f>
        <v>6</v>
      </c>
      <c r="K31" s="112">
        <v>5</v>
      </c>
      <c r="L31" s="109">
        <v>0</v>
      </c>
      <c r="M31" s="109">
        <v>0</v>
      </c>
      <c r="N31" s="109">
        <v>6</v>
      </c>
      <c r="O31" s="113">
        <v>5</v>
      </c>
      <c r="P31" s="109">
        <v>0</v>
      </c>
      <c r="Q31" s="109">
        <v>0</v>
      </c>
    </row>
    <row r="32" spans="1:17" s="16" customFormat="1" ht="15" x14ac:dyDescent="0.4">
      <c r="A32" s="337" t="s">
        <v>110</v>
      </c>
      <c r="B32" s="341" t="s">
        <v>111</v>
      </c>
      <c r="C32" s="338" t="s">
        <v>53</v>
      </c>
      <c r="D32" s="330">
        <v>1.4</v>
      </c>
      <c r="E32" s="334">
        <v>1</v>
      </c>
      <c r="F32" s="334">
        <f>Tabelle156789101112131415[[#This Row],[Kicker]]-Tabelle156789101112131415[[#This Row],[NEU]]</f>
        <v>0.39999999999999991</v>
      </c>
      <c r="G32" s="103">
        <v>0.6</v>
      </c>
      <c r="H32" s="105">
        <v>1</v>
      </c>
      <c r="I32" s="103">
        <v>25</v>
      </c>
      <c r="J32" s="106">
        <f>SGE!$L32+SGE!$N32</f>
        <v>100</v>
      </c>
      <c r="K32" s="107">
        <v>3.67</v>
      </c>
      <c r="L32" s="103">
        <v>60</v>
      </c>
      <c r="M32" s="103">
        <v>3.71</v>
      </c>
      <c r="N32" s="103">
        <v>40</v>
      </c>
      <c r="O32" s="108">
        <v>3.62</v>
      </c>
      <c r="P32" s="103">
        <v>10</v>
      </c>
      <c r="Q32" s="103">
        <v>4.71</v>
      </c>
    </row>
    <row r="33" spans="1:17" s="115" customFormat="1" ht="15" x14ac:dyDescent="0.4">
      <c r="A33" s="337" t="s">
        <v>112</v>
      </c>
      <c r="B33" s="337" t="s">
        <v>113</v>
      </c>
      <c r="C33" s="338" t="s">
        <v>53</v>
      </c>
      <c r="D33" s="331">
        <v>1.6</v>
      </c>
      <c r="E33" s="334">
        <v>2</v>
      </c>
      <c r="F33" s="334">
        <f>Tabelle156789101112131415[[#This Row],[Kicker]]-Tabelle156789101112131415[[#This Row],[NEU]]</f>
        <v>-0.39999999999999991</v>
      </c>
      <c r="G33" s="109">
        <v>2.2000000000000002</v>
      </c>
      <c r="H33" s="110">
        <v>4</v>
      </c>
      <c r="I33" s="109">
        <v>31</v>
      </c>
      <c r="J33" s="111">
        <f>SGE!$L33+SGE!$N33</f>
        <v>21</v>
      </c>
      <c r="K33" s="112">
        <v>4.2</v>
      </c>
      <c r="L33" s="109">
        <v>0</v>
      </c>
      <c r="M33" s="109">
        <v>0</v>
      </c>
      <c r="N33" s="109">
        <v>21</v>
      </c>
      <c r="O33" s="113">
        <v>4.2</v>
      </c>
      <c r="P33" s="109">
        <v>0</v>
      </c>
      <c r="Q33" s="109">
        <v>0</v>
      </c>
    </row>
    <row r="34" spans="1:17" s="121" customFormat="1" ht="15" x14ac:dyDescent="0.4">
      <c r="A34" s="337" t="s">
        <v>114</v>
      </c>
      <c r="B34" s="337" t="s">
        <v>115</v>
      </c>
      <c r="C34" s="338" t="s">
        <v>53</v>
      </c>
      <c r="D34" s="332">
        <v>5</v>
      </c>
      <c r="E34" s="334">
        <v>5.5</v>
      </c>
      <c r="F34" s="334">
        <f>Tabelle156789101112131415[[#This Row],[Kicker]]-Tabelle156789101112131415[[#This Row],[NEU]]</f>
        <v>-0.5</v>
      </c>
      <c r="G34" s="116">
        <v>3.8</v>
      </c>
      <c r="H34" s="117">
        <v>35</v>
      </c>
      <c r="I34" s="116">
        <v>25</v>
      </c>
      <c r="J34" s="118">
        <f>SGE!$L34+SGE!$N34</f>
        <v>236</v>
      </c>
      <c r="K34" s="119">
        <v>3.06</v>
      </c>
      <c r="L34" s="116">
        <v>128</v>
      </c>
      <c r="M34" s="116">
        <v>2.96</v>
      </c>
      <c r="N34" s="116">
        <v>108</v>
      </c>
      <c r="O34" s="120">
        <v>3.16</v>
      </c>
      <c r="P34" s="116">
        <v>133</v>
      </c>
      <c r="Q34" s="116">
        <v>3.22</v>
      </c>
    </row>
    <row r="35" spans="1:17" s="18" customFormat="1" x14ac:dyDescent="0.35">
      <c r="A35" s="342"/>
      <c r="B35" s="342"/>
      <c r="C35" s="343" t="s">
        <v>53</v>
      </c>
      <c r="D35" s="333"/>
      <c r="E35" s="177"/>
      <c r="F35" s="177">
        <f t="shared" ref="F4:F36" si="0">SUBTOTAL(109,F33:F34)</f>
        <v>-0.89999999999999991</v>
      </c>
      <c r="G35" s="22"/>
      <c r="H35" s="9"/>
      <c r="I35" s="7"/>
      <c r="J35" s="10"/>
      <c r="K35" s="11"/>
      <c r="L35" s="7"/>
      <c r="M35" s="7"/>
      <c r="N35" s="7"/>
      <c r="O35" s="12"/>
      <c r="P35" s="7"/>
      <c r="Q35" s="7"/>
    </row>
    <row r="36" spans="1:17" s="18" customFormat="1" x14ac:dyDescent="0.35">
      <c r="A36" s="342"/>
      <c r="B36" s="342"/>
      <c r="C36" s="343" t="s">
        <v>53</v>
      </c>
      <c r="D36" s="329"/>
      <c r="E36" s="176">
        <f>SUM(E2:E35)</f>
        <v>69.699999999999989</v>
      </c>
      <c r="F36" s="176">
        <f t="shared" si="0"/>
        <v>-0.5</v>
      </c>
      <c r="G36" s="7"/>
      <c r="H36" s="9"/>
      <c r="I36" s="7"/>
      <c r="J36" s="10"/>
      <c r="K36" s="11"/>
      <c r="L36" s="7"/>
      <c r="M36" s="7"/>
      <c r="N36" s="7"/>
      <c r="O36" s="12"/>
      <c r="P36" s="7"/>
      <c r="Q36" s="7"/>
    </row>
    <row r="37" spans="1:17" x14ac:dyDescent="0.35">
      <c r="A37" s="23"/>
      <c r="B37" s="19"/>
      <c r="C37" s="7" t="s">
        <v>53</v>
      </c>
      <c r="D37" s="9"/>
      <c r="E37" s="8"/>
      <c r="F37" s="8"/>
      <c r="G37" s="7"/>
      <c r="H37" s="9"/>
      <c r="I37" s="7"/>
      <c r="J37" s="7"/>
      <c r="K37" s="24"/>
      <c r="L37" s="7"/>
      <c r="M37" s="7"/>
      <c r="N37" s="7"/>
      <c r="O37" s="12"/>
      <c r="P37" s="7"/>
      <c r="Q37" s="7"/>
    </row>
    <row r="38" spans="1:17" s="18" customFormat="1" x14ac:dyDescent="0.35">
      <c r="A38" s="20"/>
      <c r="B38" s="20"/>
      <c r="C38" s="22" t="s">
        <v>53</v>
      </c>
      <c r="D38" s="22"/>
      <c r="E38" s="21"/>
      <c r="F38" s="21"/>
      <c r="G38" s="22"/>
      <c r="H38" s="25"/>
      <c r="I38" s="22"/>
      <c r="J38" s="7"/>
      <c r="K38" s="24"/>
      <c r="L38" s="22"/>
      <c r="M38" s="22"/>
      <c r="N38" s="22"/>
      <c r="O38" s="26"/>
      <c r="P38" s="7"/>
      <c r="Q38" s="7"/>
    </row>
    <row r="39" spans="1:17" s="14" customFormat="1" x14ac:dyDescent="0.35">
      <c r="A39" s="27"/>
      <c r="B39" s="28"/>
      <c r="C39" s="22" t="s">
        <v>24</v>
      </c>
      <c r="D39" s="22"/>
      <c r="E39" s="21"/>
      <c r="F39" s="21"/>
      <c r="G39" s="22"/>
      <c r="H39" s="25"/>
      <c r="I39" s="22"/>
      <c r="J39" s="22"/>
      <c r="K39" s="29"/>
      <c r="L39" s="22"/>
      <c r="M39" s="22"/>
      <c r="N39" s="22"/>
      <c r="O39" s="26"/>
      <c r="P39" s="7"/>
      <c r="Q39" s="7"/>
    </row>
    <row r="40" spans="1:17" s="16" customFormat="1" x14ac:dyDescent="0.35">
      <c r="A40" s="27"/>
      <c r="B40" s="28"/>
      <c r="C40" s="22" t="s">
        <v>17</v>
      </c>
      <c r="D40" s="22"/>
      <c r="E40" s="21"/>
      <c r="F40" s="21"/>
      <c r="G40" s="22"/>
      <c r="H40" s="25"/>
      <c r="I40" s="22"/>
      <c r="J40" s="22"/>
      <c r="K40" s="29"/>
      <c r="L40" s="22"/>
      <c r="M40" s="22"/>
      <c r="N40" s="22"/>
      <c r="O40" s="26"/>
      <c r="P40" s="22"/>
      <c r="Q40" s="22"/>
    </row>
  </sheetData>
  <pageMargins left="0.70000000000000007" right="0.70000000000000007" top="0.75" bottom="0.75" header="0.30000000000000004" footer="0.30000000000000004"/>
  <pageSetup paperSize="9" fitToWidth="0" fitToHeight="0" orientation="portrait" horizontalDpi="0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7"/>
  <sheetViews>
    <sheetView workbookViewId="0">
      <selection activeCell="C1" sqref="C1:C1048576"/>
    </sheetView>
  </sheetViews>
  <sheetFormatPr baseColWidth="10" defaultColWidth="8.7265625" defaultRowHeight="14.5" x14ac:dyDescent="0.35"/>
  <cols>
    <col min="1" max="1" width="16.90625" customWidth="1"/>
    <col min="2" max="2" width="18.6328125" customWidth="1"/>
    <col min="3" max="4" width="10.08984375" style="30" customWidth="1"/>
    <col min="5" max="6" width="10.08984375" style="31" customWidth="1"/>
    <col min="7" max="7" width="8" customWidth="1"/>
    <col min="8" max="8" width="6.6328125" style="31" customWidth="1"/>
    <col min="9" max="9" width="7.26953125" customWidth="1"/>
    <col min="10" max="10" width="8.1796875" customWidth="1"/>
    <col min="11" max="11" width="7.90625" style="32" customWidth="1"/>
    <col min="12" max="12" width="8.54296875" customWidth="1"/>
    <col min="13" max="13" width="6.81640625" customWidth="1"/>
    <col min="14" max="14" width="6.08984375" customWidth="1"/>
    <col min="15" max="15" width="7.36328125" customWidth="1"/>
    <col min="16" max="16" width="7.7265625" customWidth="1"/>
    <col min="17" max="17" width="8" customWidth="1"/>
    <col min="18" max="18" width="8.7265625" customWidth="1"/>
  </cols>
  <sheetData>
    <row r="1" spans="1:19" x14ac:dyDescent="0.35">
      <c r="A1" s="1" t="s">
        <v>0</v>
      </c>
      <c r="B1" s="2" t="s">
        <v>1</v>
      </c>
      <c r="C1" s="2" t="s">
        <v>2</v>
      </c>
      <c r="D1" s="179" t="s">
        <v>951</v>
      </c>
      <c r="E1" s="3" t="s">
        <v>3</v>
      </c>
      <c r="F1" s="3" t="s">
        <v>953</v>
      </c>
      <c r="G1" s="2" t="s">
        <v>4</v>
      </c>
      <c r="H1" s="3" t="s">
        <v>5</v>
      </c>
      <c r="I1" s="2" t="s">
        <v>6</v>
      </c>
      <c r="J1" s="2" t="s">
        <v>7</v>
      </c>
      <c r="K1" s="4" t="s">
        <v>8</v>
      </c>
      <c r="L1" s="2" t="s">
        <v>9</v>
      </c>
      <c r="M1" s="2" t="s">
        <v>10</v>
      </c>
      <c r="N1" s="2" t="s">
        <v>11</v>
      </c>
      <c r="O1" s="5" t="s">
        <v>12</v>
      </c>
      <c r="P1" s="2" t="s">
        <v>13</v>
      </c>
      <c r="Q1" s="2" t="s">
        <v>14</v>
      </c>
    </row>
    <row r="2" spans="1:19" s="14" customFormat="1" ht="15" x14ac:dyDescent="0.4">
      <c r="A2" s="156" t="s">
        <v>116</v>
      </c>
      <c r="B2" s="156" t="s">
        <v>117</v>
      </c>
      <c r="C2" s="127" t="s">
        <v>17</v>
      </c>
      <c r="D2" s="311">
        <v>0.5</v>
      </c>
      <c r="E2" s="128">
        <v>0.5</v>
      </c>
      <c r="F2" s="128">
        <f>Tabelle1567891011121314[[#This Row],[Kicker]]-Tabelle1567891011121314[[#This Row],[NEU]]</f>
        <v>0</v>
      </c>
      <c r="G2" s="7">
        <v>0</v>
      </c>
      <c r="H2" s="9">
        <v>0.5</v>
      </c>
      <c r="I2" s="7">
        <v>21</v>
      </c>
      <c r="J2" s="10">
        <f>BVB!$L2+BVB!$N2</f>
        <v>0</v>
      </c>
      <c r="K2" s="11">
        <v>0</v>
      </c>
      <c r="L2" s="7">
        <v>0</v>
      </c>
      <c r="M2" s="7">
        <v>0</v>
      </c>
      <c r="N2" s="7">
        <v>0</v>
      </c>
      <c r="O2" s="12">
        <v>0</v>
      </c>
      <c r="P2" s="2">
        <v>0</v>
      </c>
      <c r="Q2" s="2">
        <v>0</v>
      </c>
      <c r="R2" s="13"/>
      <c r="S2" s="13"/>
    </row>
    <row r="3" spans="1:19" s="16" customFormat="1" ht="15" x14ac:dyDescent="0.4">
      <c r="A3" s="156"/>
      <c r="B3" s="156"/>
      <c r="C3" s="127" t="s">
        <v>17</v>
      </c>
      <c r="D3" s="216"/>
      <c r="E3" s="128">
        <v>1</v>
      </c>
      <c r="F3" s="128">
        <f>Tabelle1567891011121314[[#This Row],[Kicker]]-Tabelle1567891011121314[[#This Row],[NEU]]</f>
        <v>-1</v>
      </c>
      <c r="G3" s="7">
        <v>0</v>
      </c>
      <c r="H3" s="9">
        <v>7</v>
      </c>
      <c r="I3" s="7">
        <v>23</v>
      </c>
      <c r="J3" s="10">
        <f>BVB!$L3+BVB!$N3</f>
        <v>0</v>
      </c>
      <c r="K3" s="11">
        <v>0</v>
      </c>
      <c r="L3" s="7">
        <v>0</v>
      </c>
      <c r="M3" s="7">
        <v>0</v>
      </c>
      <c r="N3" s="7">
        <v>0</v>
      </c>
      <c r="O3" s="12">
        <v>0</v>
      </c>
      <c r="P3" s="7">
        <v>0</v>
      </c>
      <c r="Q3" s="7">
        <v>0</v>
      </c>
      <c r="R3" s="15"/>
      <c r="S3" s="15"/>
    </row>
    <row r="4" spans="1:19" s="14" customFormat="1" ht="15" x14ac:dyDescent="0.4">
      <c r="A4" s="274" t="s">
        <v>118</v>
      </c>
      <c r="B4" s="274" t="s">
        <v>119</v>
      </c>
      <c r="C4" s="127" t="s">
        <v>17</v>
      </c>
      <c r="D4" s="216">
        <v>3.6</v>
      </c>
      <c r="E4" s="128">
        <v>4.2</v>
      </c>
      <c r="F4" s="128">
        <f>Tabelle1567891011121314[[#This Row],[Kicker]]-Tabelle1567891011121314[[#This Row],[NEU]]</f>
        <v>-0.60000000000000009</v>
      </c>
      <c r="G4" s="7">
        <v>4.2</v>
      </c>
      <c r="H4" s="9">
        <v>40</v>
      </c>
      <c r="I4" s="7">
        <v>27</v>
      </c>
      <c r="J4" s="10">
        <f>BVB!$L4+BVB!$N4</f>
        <v>214</v>
      </c>
      <c r="K4" s="11">
        <v>2.97</v>
      </c>
      <c r="L4" s="7">
        <v>76</v>
      </c>
      <c r="M4" s="7">
        <v>3.15</v>
      </c>
      <c r="N4" s="7">
        <v>138</v>
      </c>
      <c r="O4" s="12">
        <v>2.85</v>
      </c>
      <c r="P4" s="7">
        <v>208</v>
      </c>
      <c r="Q4" s="7">
        <v>2.76</v>
      </c>
      <c r="R4" s="13"/>
      <c r="S4" s="13"/>
    </row>
    <row r="5" spans="1:19" s="18" customFormat="1" ht="15" x14ac:dyDescent="0.4">
      <c r="A5" s="156" t="s">
        <v>120</v>
      </c>
      <c r="B5" s="156" t="s">
        <v>121</v>
      </c>
      <c r="C5" s="127" t="s">
        <v>17</v>
      </c>
      <c r="D5" s="216">
        <v>0.5</v>
      </c>
      <c r="E5" s="128">
        <v>0.8</v>
      </c>
      <c r="F5" s="128">
        <f>Tabelle1567891011121314[[#This Row],[Kicker]]-Tabelle1567891011121314[[#This Row],[NEU]]</f>
        <v>-0.30000000000000004</v>
      </c>
      <c r="G5" s="7">
        <v>2</v>
      </c>
      <c r="H5" s="9">
        <v>0.5</v>
      </c>
      <c r="I5" s="7">
        <v>32</v>
      </c>
      <c r="J5" s="10">
        <f>BVB!$L5+BVB!$N5</f>
        <v>92</v>
      </c>
      <c r="K5" s="11">
        <v>3.5</v>
      </c>
      <c r="L5" s="7">
        <v>72</v>
      </c>
      <c r="M5" s="7">
        <v>3.33</v>
      </c>
      <c r="N5" s="7">
        <v>20</v>
      </c>
      <c r="O5" s="12">
        <v>3.75</v>
      </c>
      <c r="P5" s="7">
        <v>227</v>
      </c>
      <c r="Q5" s="7">
        <v>2.86</v>
      </c>
      <c r="R5" s="17"/>
      <c r="S5" s="17"/>
    </row>
    <row r="6" spans="1:19" s="18" customFormat="1" ht="15" x14ac:dyDescent="0.4">
      <c r="A6" s="156" t="s">
        <v>122</v>
      </c>
      <c r="B6" s="156" t="s">
        <v>123</v>
      </c>
      <c r="C6" s="127" t="s">
        <v>17</v>
      </c>
      <c r="D6" s="216">
        <v>0.8</v>
      </c>
      <c r="E6" s="128">
        <v>0.8</v>
      </c>
      <c r="F6" s="128">
        <f>Tabelle1567891011121314[[#This Row],[Kicker]]-Tabelle1567891011121314[[#This Row],[NEU]]</f>
        <v>0</v>
      </c>
      <c r="G6" s="7">
        <v>0.8</v>
      </c>
      <c r="H6" s="9">
        <v>0.8</v>
      </c>
      <c r="I6" s="7">
        <v>34</v>
      </c>
      <c r="J6" s="10">
        <f>BVB!$L6+BVB!$N6</f>
        <v>16</v>
      </c>
      <c r="K6" s="11">
        <v>2.5</v>
      </c>
      <c r="L6" s="7">
        <v>16</v>
      </c>
      <c r="M6" s="7">
        <v>2.5</v>
      </c>
      <c r="N6" s="7">
        <v>0</v>
      </c>
      <c r="O6" s="12">
        <v>0</v>
      </c>
      <c r="P6" s="7">
        <v>53</v>
      </c>
      <c r="Q6" s="7">
        <v>3.06</v>
      </c>
    </row>
    <row r="7" spans="1:19" s="14" customFormat="1" ht="15" x14ac:dyDescent="0.4">
      <c r="A7" s="156" t="s">
        <v>124</v>
      </c>
      <c r="B7" s="156" t="s">
        <v>125</v>
      </c>
      <c r="C7" s="127" t="s">
        <v>24</v>
      </c>
      <c r="D7" s="216">
        <v>0.5</v>
      </c>
      <c r="E7" s="128">
        <v>0.5</v>
      </c>
      <c r="F7" s="128">
        <f>Tabelle1567891011121314[[#This Row],[Kicker]]-Tabelle1567891011121314[[#This Row],[NEU]]</f>
        <v>0</v>
      </c>
      <c r="G7" s="7">
        <v>0.5</v>
      </c>
      <c r="H7" s="9">
        <v>0.6</v>
      </c>
      <c r="I7" s="7">
        <v>20</v>
      </c>
      <c r="J7" s="10">
        <f>BVB!$L7+BVB!$N7</f>
        <v>0</v>
      </c>
      <c r="K7" s="11">
        <v>0</v>
      </c>
      <c r="L7" s="7">
        <v>0</v>
      </c>
      <c r="M7" s="7">
        <v>0</v>
      </c>
      <c r="N7" s="7">
        <v>0</v>
      </c>
      <c r="O7" s="12">
        <v>0</v>
      </c>
      <c r="P7" s="7">
        <v>0</v>
      </c>
      <c r="Q7" s="7">
        <v>0</v>
      </c>
    </row>
    <row r="8" spans="1:19" s="14" customFormat="1" ht="15" x14ac:dyDescent="0.4">
      <c r="A8" s="156" t="s">
        <v>126</v>
      </c>
      <c r="B8" s="156" t="s">
        <v>127</v>
      </c>
      <c r="C8" s="127" t="s">
        <v>24</v>
      </c>
      <c r="D8" s="216">
        <v>1</v>
      </c>
      <c r="E8" s="128">
        <v>0.8</v>
      </c>
      <c r="F8" s="128">
        <f>Tabelle1567891011121314[[#This Row],[Kicker]]-Tabelle1567891011121314[[#This Row],[NEU]]</f>
        <v>0.19999999999999996</v>
      </c>
      <c r="G8" s="7">
        <v>0.8</v>
      </c>
      <c r="H8" s="9">
        <v>1</v>
      </c>
      <c r="I8" s="7">
        <v>19</v>
      </c>
      <c r="J8" s="10">
        <f>BVB!$L8+BVB!$N8</f>
        <v>5</v>
      </c>
      <c r="K8" s="11">
        <v>4.5</v>
      </c>
      <c r="L8" s="7">
        <v>3</v>
      </c>
      <c r="M8" s="7">
        <v>0</v>
      </c>
      <c r="N8" s="7">
        <v>2</v>
      </c>
      <c r="O8" s="12">
        <v>4.5</v>
      </c>
      <c r="P8" s="7">
        <v>0</v>
      </c>
      <c r="Q8" s="7">
        <v>0</v>
      </c>
    </row>
    <row r="9" spans="1:19" s="14" customFormat="1" ht="15" x14ac:dyDescent="0.4">
      <c r="A9" s="274" t="s">
        <v>128</v>
      </c>
      <c r="B9" s="274" t="s">
        <v>129</v>
      </c>
      <c r="C9" s="127" t="s">
        <v>24</v>
      </c>
      <c r="D9" s="216">
        <v>2.5</v>
      </c>
      <c r="E9" s="128">
        <v>2.8</v>
      </c>
      <c r="F9" s="128">
        <f>Tabelle1567891011121314[[#This Row],[Kicker]]-Tabelle1567891011121314[[#This Row],[NEU]]</f>
        <v>-0.29999999999999982</v>
      </c>
      <c r="G9" s="7">
        <v>1.7</v>
      </c>
      <c r="H9" s="9">
        <v>12</v>
      </c>
      <c r="I9" s="7">
        <v>23</v>
      </c>
      <c r="J9" s="10">
        <f>BVB!$L9+BVB!$N9</f>
        <v>67</v>
      </c>
      <c r="K9" s="11">
        <v>3.06</v>
      </c>
      <c r="L9" s="7">
        <v>0</v>
      </c>
      <c r="M9" s="7">
        <v>0</v>
      </c>
      <c r="N9" s="7">
        <v>67</v>
      </c>
      <c r="O9" s="12">
        <v>3.06</v>
      </c>
      <c r="P9" s="7">
        <v>0</v>
      </c>
      <c r="Q9" s="7">
        <v>0</v>
      </c>
    </row>
    <row r="10" spans="1:19" s="16" customFormat="1" ht="15" x14ac:dyDescent="0.4">
      <c r="A10" s="156" t="s">
        <v>130</v>
      </c>
      <c r="B10" s="156" t="s">
        <v>131</v>
      </c>
      <c r="C10" s="127" t="s">
        <v>24</v>
      </c>
      <c r="D10" s="216">
        <v>1.8</v>
      </c>
      <c r="E10" s="128">
        <v>2.4</v>
      </c>
      <c r="F10" s="128">
        <f>Tabelle1567891011121314[[#This Row],[Kicker]]-Tabelle1567891011121314[[#This Row],[NEU]]</f>
        <v>-0.59999999999999987</v>
      </c>
      <c r="G10" s="7">
        <v>3.6</v>
      </c>
      <c r="H10" s="9">
        <v>20</v>
      </c>
      <c r="I10" s="7">
        <v>23</v>
      </c>
      <c r="J10" s="10">
        <f>BVB!$L10+BVB!$N10</f>
        <v>14</v>
      </c>
      <c r="K10" s="11">
        <v>4.3499999999999996</v>
      </c>
      <c r="L10" s="7">
        <v>2</v>
      </c>
      <c r="M10" s="7">
        <v>4.5999999999999996</v>
      </c>
      <c r="N10" s="7">
        <v>12</v>
      </c>
      <c r="O10" s="7">
        <v>4.2</v>
      </c>
      <c r="P10" s="7">
        <v>0</v>
      </c>
      <c r="Q10" s="7">
        <v>0</v>
      </c>
    </row>
    <row r="11" spans="1:19" s="14" customFormat="1" ht="15" x14ac:dyDescent="0.4">
      <c r="A11" s="156" t="s">
        <v>132</v>
      </c>
      <c r="B11" s="156" t="s">
        <v>133</v>
      </c>
      <c r="C11" s="127" t="s">
        <v>24</v>
      </c>
      <c r="D11" s="216">
        <v>2.6</v>
      </c>
      <c r="E11" s="128">
        <v>2.8</v>
      </c>
      <c r="F11" s="128">
        <f>Tabelle1567891011121314[[#This Row],[Kicker]]-Tabelle1567891011121314[[#This Row],[NEU]]</f>
        <v>-0.19999999999999973</v>
      </c>
      <c r="G11" s="7">
        <v>2.8</v>
      </c>
      <c r="H11" s="9">
        <v>20</v>
      </c>
      <c r="I11" s="7">
        <v>27</v>
      </c>
      <c r="J11" s="10">
        <f>BVB!$L11+BVB!$N11</f>
        <v>121</v>
      </c>
      <c r="K11" s="11">
        <v>3.55</v>
      </c>
      <c r="L11" s="7">
        <v>51</v>
      </c>
      <c r="M11" s="7">
        <v>3.58</v>
      </c>
      <c r="N11" s="7">
        <v>70</v>
      </c>
      <c r="O11" s="12">
        <v>3.53</v>
      </c>
      <c r="P11" s="7">
        <v>110</v>
      </c>
      <c r="Q11" s="7">
        <v>3.45</v>
      </c>
    </row>
    <row r="12" spans="1:19" s="16" customFormat="1" ht="15" x14ac:dyDescent="0.4">
      <c r="A12" s="274" t="s">
        <v>134</v>
      </c>
      <c r="B12" s="274" t="s">
        <v>135</v>
      </c>
      <c r="C12" s="127" t="s">
        <v>24</v>
      </c>
      <c r="D12" s="216">
        <v>3.4</v>
      </c>
      <c r="E12" s="128">
        <v>3.2</v>
      </c>
      <c r="F12" s="128">
        <f>Tabelle1567891011121314[[#This Row],[Kicker]]-Tabelle1567891011121314[[#This Row],[NEU]]</f>
        <v>0.19999999999999973</v>
      </c>
      <c r="G12" s="7">
        <v>3.6</v>
      </c>
      <c r="H12" s="9">
        <v>40</v>
      </c>
      <c r="I12" s="7">
        <v>25</v>
      </c>
      <c r="J12" s="10">
        <f>BVB!$L12+BVB!$N12</f>
        <v>106</v>
      </c>
      <c r="K12" s="11">
        <v>3.36</v>
      </c>
      <c r="L12" s="7">
        <v>62</v>
      </c>
      <c r="M12" s="7">
        <v>3.46</v>
      </c>
      <c r="N12" s="7">
        <v>44</v>
      </c>
      <c r="O12" s="12">
        <v>3.2</v>
      </c>
      <c r="P12" s="7">
        <v>185</v>
      </c>
      <c r="Q12" s="7">
        <v>3.18</v>
      </c>
    </row>
    <row r="13" spans="1:19" s="14" customFormat="1" ht="15" x14ac:dyDescent="0.4">
      <c r="A13" s="156" t="s">
        <v>136</v>
      </c>
      <c r="B13" s="156" t="s">
        <v>137</v>
      </c>
      <c r="C13" s="127" t="s">
        <v>24</v>
      </c>
      <c r="D13" s="216">
        <v>2.8</v>
      </c>
      <c r="E13" s="128">
        <v>2.8</v>
      </c>
      <c r="F13" s="128">
        <f>Tabelle1567891011121314[[#This Row],[Kicker]]-Tabelle1567891011121314[[#This Row],[NEU]]</f>
        <v>0</v>
      </c>
      <c r="G13" s="7">
        <v>2.4</v>
      </c>
      <c r="H13" s="9">
        <v>7</v>
      </c>
      <c r="I13" s="7">
        <v>30</v>
      </c>
      <c r="J13" s="10">
        <f>BVB!$L13+BVB!$N13</f>
        <v>146</v>
      </c>
      <c r="K13" s="11">
        <v>3.33</v>
      </c>
      <c r="L13" s="7">
        <v>76</v>
      </c>
      <c r="M13" s="7">
        <v>3.18</v>
      </c>
      <c r="N13" s="7">
        <v>70</v>
      </c>
      <c r="O13" s="12">
        <v>3.43</v>
      </c>
      <c r="P13" s="7">
        <v>29</v>
      </c>
      <c r="Q13" s="7">
        <v>3.96</v>
      </c>
    </row>
    <row r="14" spans="1:19" s="18" customFormat="1" ht="15" x14ac:dyDescent="0.4">
      <c r="A14" s="156" t="s">
        <v>138</v>
      </c>
      <c r="B14" s="156" t="s">
        <v>139</v>
      </c>
      <c r="C14" s="127" t="s">
        <v>24</v>
      </c>
      <c r="D14" s="216">
        <v>3.5</v>
      </c>
      <c r="E14" s="128">
        <v>3.5</v>
      </c>
      <c r="F14" s="128">
        <f>Tabelle1567891011121314[[#This Row],[Kicker]]-Tabelle1567891011121314[[#This Row],[NEU]]</f>
        <v>0</v>
      </c>
      <c r="G14" s="7">
        <v>4</v>
      </c>
      <c r="H14" s="9">
        <v>18</v>
      </c>
      <c r="I14" s="7">
        <v>29</v>
      </c>
      <c r="J14" s="10">
        <f>BVB!$L14+BVB!$N14</f>
        <v>135</v>
      </c>
      <c r="K14" s="11">
        <v>3.26</v>
      </c>
      <c r="L14" s="7">
        <v>44</v>
      </c>
      <c r="M14" s="7">
        <v>3.45</v>
      </c>
      <c r="N14" s="7">
        <v>91</v>
      </c>
      <c r="O14" s="12">
        <v>3.1</v>
      </c>
      <c r="P14" s="7">
        <v>217</v>
      </c>
      <c r="Q14" s="7">
        <v>2.94</v>
      </c>
    </row>
    <row r="15" spans="1:19" s="16" customFormat="1" ht="15" x14ac:dyDescent="0.4">
      <c r="A15" s="156" t="s">
        <v>140</v>
      </c>
      <c r="B15" s="156" t="s">
        <v>16</v>
      </c>
      <c r="C15" s="127" t="s">
        <v>24</v>
      </c>
      <c r="D15" s="216">
        <v>2.2999999999999998</v>
      </c>
      <c r="E15" s="128">
        <v>2.8</v>
      </c>
      <c r="F15" s="128">
        <f>Tabelle1567891011121314[[#This Row],[Kicker]]-Tabelle1567891011121314[[#This Row],[NEU]]</f>
        <v>-0.5</v>
      </c>
      <c r="G15" s="7">
        <v>3</v>
      </c>
      <c r="H15" s="9">
        <v>8</v>
      </c>
      <c r="I15" s="7">
        <v>29</v>
      </c>
      <c r="J15" s="10">
        <f>BVB!$L15+BVB!$N15</f>
        <v>66</v>
      </c>
      <c r="K15" s="11">
        <v>3.27</v>
      </c>
      <c r="L15" s="7">
        <v>32</v>
      </c>
      <c r="M15" s="7">
        <v>3.17</v>
      </c>
      <c r="N15" s="7">
        <v>34</v>
      </c>
      <c r="O15" s="12">
        <v>3.34</v>
      </c>
      <c r="P15" s="7">
        <v>77</v>
      </c>
      <c r="Q15" s="7">
        <v>3.53</v>
      </c>
    </row>
    <row r="16" spans="1:19" s="18" customFormat="1" ht="15" x14ac:dyDescent="0.4">
      <c r="A16" s="156" t="s">
        <v>93</v>
      </c>
      <c r="B16" s="156" t="s">
        <v>141</v>
      </c>
      <c r="C16" s="127" t="s">
        <v>24</v>
      </c>
      <c r="D16" s="216">
        <v>2.5</v>
      </c>
      <c r="E16" s="128">
        <v>2.6</v>
      </c>
      <c r="F16" s="128">
        <f>Tabelle1567891011121314[[#This Row],[Kicker]]-Tabelle1567891011121314[[#This Row],[NEU]]</f>
        <v>-0.10000000000000009</v>
      </c>
      <c r="G16" s="7">
        <v>2.5</v>
      </c>
      <c r="H16" s="9">
        <v>7</v>
      </c>
      <c r="I16" s="7">
        <v>31</v>
      </c>
      <c r="J16" s="10">
        <f>BVB!$L16+BVB!$N16</f>
        <v>118</v>
      </c>
      <c r="K16" s="11">
        <v>3.48</v>
      </c>
      <c r="L16" s="7">
        <v>30</v>
      </c>
      <c r="M16" s="7">
        <v>3.9</v>
      </c>
      <c r="N16" s="7">
        <v>88</v>
      </c>
      <c r="O16" s="12">
        <v>3.21</v>
      </c>
      <c r="P16" s="7">
        <v>86</v>
      </c>
      <c r="Q16" s="7">
        <v>3.7</v>
      </c>
    </row>
    <row r="17" spans="1:17" s="18" customFormat="1" ht="15" x14ac:dyDescent="0.4">
      <c r="A17" s="274" t="s">
        <v>142</v>
      </c>
      <c r="B17" s="274" t="s">
        <v>143</v>
      </c>
      <c r="C17" s="127" t="s">
        <v>38</v>
      </c>
      <c r="D17" s="216">
        <v>3.2</v>
      </c>
      <c r="E17" s="128">
        <v>3.2</v>
      </c>
      <c r="F17" s="128">
        <f>Tabelle1567891011121314[[#This Row],[Kicker]]-Tabelle1567891011121314[[#This Row],[NEU]]</f>
        <v>0</v>
      </c>
      <c r="G17" s="7">
        <v>0</v>
      </c>
      <c r="H17" s="9">
        <v>22</v>
      </c>
      <c r="I17" s="7">
        <v>19</v>
      </c>
      <c r="J17" s="10">
        <f>BVB!$L17+BVB!$N17</f>
        <v>0</v>
      </c>
      <c r="K17" s="11">
        <v>0</v>
      </c>
      <c r="L17" s="7">
        <v>0</v>
      </c>
      <c r="M17" s="7">
        <v>0</v>
      </c>
      <c r="N17" s="7">
        <v>0</v>
      </c>
      <c r="O17" s="12">
        <v>0</v>
      </c>
      <c r="P17" s="7">
        <v>0</v>
      </c>
      <c r="Q17" s="7">
        <v>0</v>
      </c>
    </row>
    <row r="18" spans="1:17" s="16" customFormat="1" ht="15" x14ac:dyDescent="0.4">
      <c r="A18" s="156" t="s">
        <v>144</v>
      </c>
      <c r="B18" s="156" t="s">
        <v>145</v>
      </c>
      <c r="C18" s="127" t="s">
        <v>38</v>
      </c>
      <c r="D18" s="216">
        <v>1.7</v>
      </c>
      <c r="E18" s="128">
        <v>1.6</v>
      </c>
      <c r="F18" s="128">
        <f>Tabelle1567891011121314[[#This Row],[Kicker]]-Tabelle1567891011121314[[#This Row],[NEU]]</f>
        <v>9.9999999999999867E-2</v>
      </c>
      <c r="G18" s="7">
        <v>2</v>
      </c>
      <c r="H18" s="9">
        <v>7</v>
      </c>
      <c r="I18" s="7">
        <v>22</v>
      </c>
      <c r="J18" s="10">
        <f>BVB!$L18+BVB!$N18</f>
        <v>46</v>
      </c>
      <c r="K18" s="11">
        <v>3.5</v>
      </c>
      <c r="L18" s="7">
        <v>20</v>
      </c>
      <c r="M18" s="7">
        <v>3</v>
      </c>
      <c r="N18" s="7">
        <v>26</v>
      </c>
      <c r="O18" s="12">
        <v>3.75</v>
      </c>
      <c r="P18" s="7">
        <v>18</v>
      </c>
      <c r="Q18" s="7">
        <v>3.67</v>
      </c>
    </row>
    <row r="19" spans="1:17" s="16" customFormat="1" ht="15" x14ac:dyDescent="0.4">
      <c r="A19" s="274" t="s">
        <v>146</v>
      </c>
      <c r="B19" s="274" t="s">
        <v>147</v>
      </c>
      <c r="C19" s="127" t="s">
        <v>38</v>
      </c>
      <c r="D19" s="216">
        <v>2.6</v>
      </c>
      <c r="E19" s="128">
        <v>3</v>
      </c>
      <c r="F19" s="128">
        <f>Tabelle1567891011121314[[#This Row],[Kicker]]-Tabelle1567891011121314[[#This Row],[NEU]]</f>
        <v>-0.39999999999999991</v>
      </c>
      <c r="G19" s="7">
        <v>2.2000000000000002</v>
      </c>
      <c r="H19" s="9">
        <v>28</v>
      </c>
      <c r="I19" s="7">
        <v>24</v>
      </c>
      <c r="J19" s="10">
        <f>BVB!$L19+BVB!$N19</f>
        <v>111</v>
      </c>
      <c r="K19" s="11">
        <v>3.53</v>
      </c>
      <c r="L19" s="7">
        <v>67</v>
      </c>
      <c r="M19" s="7">
        <v>3.41</v>
      </c>
      <c r="N19" s="7">
        <v>44</v>
      </c>
      <c r="O19" s="12">
        <v>3.66</v>
      </c>
      <c r="P19" s="7">
        <v>36</v>
      </c>
      <c r="Q19" s="7">
        <v>3.97</v>
      </c>
    </row>
    <row r="20" spans="1:17" s="16" customFormat="1" ht="15" x14ac:dyDescent="0.4">
      <c r="A20" s="156" t="s">
        <v>148</v>
      </c>
      <c r="B20" s="156" t="s">
        <v>149</v>
      </c>
      <c r="C20" s="127" t="s">
        <v>38</v>
      </c>
      <c r="D20" s="216">
        <v>1.6</v>
      </c>
      <c r="E20" s="128">
        <v>1.4</v>
      </c>
      <c r="F20" s="128">
        <f>Tabelle1567891011121314[[#This Row],[Kicker]]-Tabelle1567891011121314[[#This Row],[NEU]]</f>
        <v>0.20000000000000018</v>
      </c>
      <c r="G20" s="7">
        <v>1.8</v>
      </c>
      <c r="H20" s="9">
        <v>4</v>
      </c>
      <c r="I20" s="7">
        <v>27</v>
      </c>
      <c r="J20" s="10">
        <f>BVB!$L20+BVB!$N20</f>
        <v>46</v>
      </c>
      <c r="K20" s="11">
        <v>3.78</v>
      </c>
      <c r="L20" s="7">
        <v>22</v>
      </c>
      <c r="M20" s="7">
        <v>3.88</v>
      </c>
      <c r="N20" s="7">
        <v>24</v>
      </c>
      <c r="O20" s="12">
        <v>3.68</v>
      </c>
      <c r="P20" s="7">
        <v>48</v>
      </c>
      <c r="Q20" s="7">
        <v>3.9</v>
      </c>
    </row>
    <row r="21" spans="1:17" s="16" customFormat="1" ht="15" x14ac:dyDescent="0.4">
      <c r="A21" s="156" t="s">
        <v>150</v>
      </c>
      <c r="B21" s="156" t="s">
        <v>151</v>
      </c>
      <c r="C21" s="127" t="s">
        <v>38</v>
      </c>
      <c r="D21" s="216">
        <v>2.6</v>
      </c>
      <c r="E21" s="128">
        <v>2.8</v>
      </c>
      <c r="F21" s="128">
        <f>Tabelle1567891011121314[[#This Row],[Kicker]]-Tabelle1567891011121314[[#This Row],[NEU]]</f>
        <v>-0.19999999999999973</v>
      </c>
      <c r="G21" s="7">
        <v>4</v>
      </c>
      <c r="H21" s="9">
        <v>8</v>
      </c>
      <c r="I21" s="7">
        <v>31</v>
      </c>
      <c r="J21" s="10">
        <f>BVB!$L21+BVB!$N21</f>
        <v>75</v>
      </c>
      <c r="K21" s="11">
        <v>3.73</v>
      </c>
      <c r="L21" s="7">
        <v>28</v>
      </c>
      <c r="M21" s="7">
        <v>3.88</v>
      </c>
      <c r="N21" s="7">
        <v>47</v>
      </c>
      <c r="O21" s="12">
        <v>3.54</v>
      </c>
      <c r="P21" s="7">
        <v>126</v>
      </c>
      <c r="Q21" s="7">
        <v>3.35</v>
      </c>
    </row>
    <row r="22" spans="1:17" s="16" customFormat="1" ht="15" x14ac:dyDescent="0.4">
      <c r="A22" s="274" t="s">
        <v>152</v>
      </c>
      <c r="B22" s="274" t="s">
        <v>133</v>
      </c>
      <c r="C22" s="127" t="s">
        <v>38</v>
      </c>
      <c r="D22" s="216">
        <v>3.2</v>
      </c>
      <c r="E22" s="128">
        <v>4</v>
      </c>
      <c r="F22" s="128">
        <f>Tabelle1567891011121314[[#This Row],[Kicker]]-Tabelle1567891011121314[[#This Row],[NEU]]</f>
        <v>-0.79999999999999982</v>
      </c>
      <c r="G22" s="7">
        <v>5</v>
      </c>
      <c r="H22" s="9">
        <v>25</v>
      </c>
      <c r="I22" s="7">
        <v>29</v>
      </c>
      <c r="J22" s="10">
        <f>BVB!$L22+BVB!$N22</f>
        <v>144</v>
      </c>
      <c r="K22" s="11">
        <v>3.66</v>
      </c>
      <c r="L22" s="7">
        <v>75</v>
      </c>
      <c r="M22" s="7">
        <v>3.33</v>
      </c>
      <c r="N22" s="7">
        <v>69</v>
      </c>
      <c r="O22" s="12">
        <v>3.91</v>
      </c>
      <c r="P22" s="7">
        <v>176</v>
      </c>
      <c r="Q22" s="7">
        <v>3.38</v>
      </c>
    </row>
    <row r="23" spans="1:17" s="14" customFormat="1" ht="15" x14ac:dyDescent="0.4">
      <c r="A23" s="156" t="s">
        <v>153</v>
      </c>
      <c r="B23" s="156" t="s">
        <v>154</v>
      </c>
      <c r="C23" s="127" t="s">
        <v>38</v>
      </c>
      <c r="D23" s="216">
        <v>2.8</v>
      </c>
      <c r="E23" s="128">
        <v>3</v>
      </c>
      <c r="F23" s="128">
        <f>Tabelle1567891011121314[[#This Row],[Kicker]]-Tabelle1567891011121314[[#This Row],[NEU]]</f>
        <v>-0.20000000000000018</v>
      </c>
      <c r="G23" s="7">
        <v>3.8</v>
      </c>
      <c r="H23" s="9">
        <v>5</v>
      </c>
      <c r="I23" s="7">
        <v>34</v>
      </c>
      <c r="J23" s="10">
        <f>BVB!$L23+BVB!$N23</f>
        <v>128</v>
      </c>
      <c r="K23" s="11">
        <v>3.52</v>
      </c>
      <c r="L23" s="7">
        <v>40</v>
      </c>
      <c r="M23" s="7">
        <v>3.75</v>
      </c>
      <c r="N23" s="7">
        <v>88</v>
      </c>
      <c r="O23" s="12">
        <v>3.32</v>
      </c>
      <c r="P23" s="7">
        <v>0</v>
      </c>
      <c r="Q23" s="7">
        <v>0</v>
      </c>
    </row>
    <row r="24" spans="1:17" s="18" customFormat="1" ht="15" x14ac:dyDescent="0.4">
      <c r="A24" s="156" t="s">
        <v>155</v>
      </c>
      <c r="B24" s="156" t="s">
        <v>156</v>
      </c>
      <c r="C24" s="127" t="s">
        <v>53</v>
      </c>
      <c r="D24" s="216">
        <v>1</v>
      </c>
      <c r="E24" s="128">
        <v>1</v>
      </c>
      <c r="F24" s="128">
        <f>Tabelle1567891011121314[[#This Row],[Kicker]]-Tabelle1567891011121314[[#This Row],[NEU]]</f>
        <v>0</v>
      </c>
      <c r="G24" s="7">
        <v>0.5</v>
      </c>
      <c r="H24" s="9">
        <v>1.5</v>
      </c>
      <c r="I24" s="7">
        <v>19</v>
      </c>
      <c r="J24" s="10">
        <f>BVB!$L24+BVB!$N24</f>
        <v>8</v>
      </c>
      <c r="K24" s="11">
        <v>0</v>
      </c>
      <c r="L24" s="7">
        <v>6</v>
      </c>
      <c r="M24" s="7">
        <v>0</v>
      </c>
      <c r="N24" s="7">
        <v>2</v>
      </c>
      <c r="O24" s="12">
        <v>0</v>
      </c>
      <c r="P24" s="7">
        <v>0</v>
      </c>
      <c r="Q24" s="7">
        <v>0</v>
      </c>
    </row>
    <row r="25" spans="1:17" s="18" customFormat="1" ht="15" x14ac:dyDescent="0.4">
      <c r="A25" s="156" t="s">
        <v>157</v>
      </c>
      <c r="B25" s="156" t="s">
        <v>158</v>
      </c>
      <c r="C25" s="127" t="s">
        <v>53</v>
      </c>
      <c r="D25" s="216">
        <v>1.6</v>
      </c>
      <c r="E25" s="128">
        <v>1</v>
      </c>
      <c r="F25" s="128">
        <f>Tabelle1567891011121314[[#This Row],[Kicker]]-Tabelle1567891011121314[[#This Row],[NEU]]</f>
        <v>0.60000000000000009</v>
      </c>
      <c r="G25" s="7">
        <v>1</v>
      </c>
      <c r="H25" s="9">
        <v>8.5</v>
      </c>
      <c r="I25" s="7">
        <v>19</v>
      </c>
      <c r="J25" s="10">
        <f>BVB!$L25+BVB!$N25</f>
        <v>10</v>
      </c>
      <c r="K25" s="11">
        <v>4.2</v>
      </c>
      <c r="L25" s="7"/>
      <c r="M25" s="7">
        <v>0</v>
      </c>
      <c r="N25" s="7">
        <v>10</v>
      </c>
      <c r="O25" s="12">
        <v>4.2</v>
      </c>
      <c r="P25" s="7">
        <v>4</v>
      </c>
      <c r="Q25" s="7">
        <v>0</v>
      </c>
    </row>
    <row r="26" spans="1:17" s="18" customFormat="1" ht="15" x14ac:dyDescent="0.4">
      <c r="A26" s="156" t="s">
        <v>159</v>
      </c>
      <c r="B26" s="156" t="s">
        <v>160</v>
      </c>
      <c r="C26" s="127" t="s">
        <v>53</v>
      </c>
      <c r="D26" s="216">
        <v>3.5</v>
      </c>
      <c r="E26" s="128">
        <v>3.5</v>
      </c>
      <c r="F26" s="128">
        <f>Tabelle1567891011121314[[#This Row],[Kicker]]-Tabelle1567891011121314[[#This Row],[NEU]]</f>
        <v>0</v>
      </c>
      <c r="G26" s="7">
        <v>4.8</v>
      </c>
      <c r="H26" s="9">
        <v>25</v>
      </c>
      <c r="I26" s="7">
        <v>22</v>
      </c>
      <c r="J26" s="10">
        <f>BVB!$L26+BVB!$N26</f>
        <v>124</v>
      </c>
      <c r="K26" s="11">
        <v>3.63</v>
      </c>
      <c r="L26" s="7">
        <v>54</v>
      </c>
      <c r="M26" s="7">
        <v>3.68</v>
      </c>
      <c r="N26" s="7">
        <v>70</v>
      </c>
      <c r="O26" s="12">
        <v>3.57</v>
      </c>
      <c r="P26" s="7">
        <v>239</v>
      </c>
      <c r="Q26" s="7">
        <v>3.07</v>
      </c>
    </row>
    <row r="27" spans="1:17" s="16" customFormat="1" ht="15" x14ac:dyDescent="0.4">
      <c r="A27" s="274" t="s">
        <v>161</v>
      </c>
      <c r="B27" s="274" t="s">
        <v>162</v>
      </c>
      <c r="C27" s="127" t="s">
        <v>53</v>
      </c>
      <c r="D27" s="216">
        <v>3.3</v>
      </c>
      <c r="E27" s="128">
        <v>3.8</v>
      </c>
      <c r="F27" s="128">
        <f>Tabelle1567891011121314[[#This Row],[Kicker]]-Tabelle1567891011121314[[#This Row],[NEU]]</f>
        <v>-0.5</v>
      </c>
      <c r="G27" s="7">
        <v>3</v>
      </c>
      <c r="H27" s="9">
        <v>45</v>
      </c>
      <c r="I27" s="7">
        <v>23</v>
      </c>
      <c r="J27" s="10">
        <f>BVB!$L27+BVB!$N27</f>
        <v>127</v>
      </c>
      <c r="K27" s="11">
        <v>3.45</v>
      </c>
      <c r="L27" s="7">
        <v>39</v>
      </c>
      <c r="M27" s="7">
        <v>3.42</v>
      </c>
      <c r="N27" s="7">
        <v>88</v>
      </c>
      <c r="O27" s="12">
        <v>3.46</v>
      </c>
      <c r="P27" s="7">
        <v>39</v>
      </c>
      <c r="Q27" s="7">
        <v>3.94</v>
      </c>
    </row>
    <row r="28" spans="1:17" s="18" customFormat="1" ht="15" x14ac:dyDescent="0.4">
      <c r="A28" s="156" t="s">
        <v>163</v>
      </c>
      <c r="B28" s="156" t="s">
        <v>164</v>
      </c>
      <c r="C28" s="127" t="s">
        <v>53</v>
      </c>
      <c r="D28" s="216">
        <v>6.5</v>
      </c>
      <c r="E28" s="128">
        <v>6.5</v>
      </c>
      <c r="F28" s="128">
        <f>Tabelle1567891011121314[[#This Row],[Kicker]]-Tabelle1567891011121314[[#This Row],[NEU]]</f>
        <v>0</v>
      </c>
      <c r="G28" s="7">
        <v>7.5</v>
      </c>
      <c r="H28" s="9">
        <v>45</v>
      </c>
      <c r="I28" s="7">
        <v>29</v>
      </c>
      <c r="J28" s="10">
        <f>BVB!$L28+BVB!$N28</f>
        <v>228</v>
      </c>
      <c r="K28" s="11">
        <v>3.3</v>
      </c>
      <c r="L28" s="7">
        <v>81</v>
      </c>
      <c r="M28" s="7">
        <v>3.38</v>
      </c>
      <c r="N28" s="7">
        <v>147</v>
      </c>
      <c r="O28" s="12">
        <v>3.24</v>
      </c>
      <c r="P28" s="7">
        <v>305</v>
      </c>
      <c r="Q28" s="7">
        <v>2.7</v>
      </c>
    </row>
    <row r="29" spans="1:17" s="16" customFormat="1" ht="15" x14ac:dyDescent="0.4">
      <c r="A29" s="156" t="s">
        <v>165</v>
      </c>
      <c r="B29" s="156" t="s">
        <v>166</v>
      </c>
      <c r="C29" s="127" t="s">
        <v>53</v>
      </c>
      <c r="D29" s="216">
        <v>1.8</v>
      </c>
      <c r="E29" s="128">
        <v>1</v>
      </c>
      <c r="F29" s="128">
        <f>Tabelle1567891011121314[[#This Row],[Kicker]]-Tabelle1567891011121314[[#This Row],[NEU]]</f>
        <v>0.8</v>
      </c>
      <c r="G29" s="7">
        <v>0</v>
      </c>
      <c r="H29" s="9">
        <v>3</v>
      </c>
      <c r="I29" s="7">
        <v>31</v>
      </c>
      <c r="J29" s="10">
        <f>BVB!$L29+BVB!$N29</f>
        <v>0</v>
      </c>
      <c r="K29" s="11">
        <v>0</v>
      </c>
      <c r="L29" s="7">
        <v>0</v>
      </c>
      <c r="M29" s="7">
        <v>0</v>
      </c>
      <c r="N29" s="7">
        <v>0</v>
      </c>
      <c r="O29" s="12">
        <v>0</v>
      </c>
      <c r="P29" s="7">
        <v>0</v>
      </c>
      <c r="Q29" s="7">
        <v>0</v>
      </c>
    </row>
    <row r="30" spans="1:17" s="18" customFormat="1" ht="15" x14ac:dyDescent="0.4">
      <c r="A30" s="156"/>
      <c r="B30" s="156"/>
      <c r="C30" s="127"/>
      <c r="D30" s="216"/>
      <c r="E30" s="128"/>
      <c r="F30" s="128">
        <f>Tabelle1567891011121314[[#This Row],[Kicker]]-Tabelle1567891011121314[[#This Row],[NEU]]</f>
        <v>0</v>
      </c>
      <c r="G30" s="7"/>
      <c r="H30" s="9"/>
      <c r="I30" s="7"/>
      <c r="J30" s="10"/>
      <c r="K30" s="11"/>
      <c r="L30" s="7"/>
      <c r="M30" s="7"/>
      <c r="N30" s="7"/>
      <c r="O30" s="12"/>
      <c r="P30" s="7"/>
      <c r="Q30" s="7"/>
    </row>
    <row r="31" spans="1:17" s="14" customFormat="1" ht="15" x14ac:dyDescent="0.4">
      <c r="A31" s="156"/>
      <c r="B31" s="156"/>
      <c r="C31" s="127"/>
      <c r="D31" s="182"/>
      <c r="E31" s="128"/>
      <c r="F31" s="128">
        <f>Tabelle1567891011121314[[#This Row],[Kicker]]-Tabelle1567891011121314[[#This Row],[NEU]]</f>
        <v>0</v>
      </c>
      <c r="G31" s="7"/>
      <c r="H31" s="9"/>
      <c r="I31" s="7"/>
      <c r="J31" s="10"/>
      <c r="K31" s="11"/>
      <c r="L31" s="7"/>
      <c r="M31" s="7"/>
      <c r="N31" s="7"/>
      <c r="O31" s="12"/>
      <c r="P31" s="7"/>
      <c r="Q31" s="7"/>
    </row>
    <row r="32" spans="1:17" s="18" customFormat="1" ht="15" x14ac:dyDescent="0.4">
      <c r="A32" s="156" t="s">
        <v>167</v>
      </c>
      <c r="B32" s="156" t="s">
        <v>168</v>
      </c>
      <c r="C32" s="158" t="s">
        <v>53</v>
      </c>
      <c r="D32" s="216"/>
      <c r="E32" s="157"/>
      <c r="F32" s="128">
        <f>Tabelle1567891011121314[[#This Row],[Kicker]]-Tabelle1567891011121314[[#This Row],[NEU]]</f>
        <v>0</v>
      </c>
      <c r="G32" s="22">
        <v>2.6</v>
      </c>
      <c r="H32" s="9"/>
      <c r="I32" s="7"/>
      <c r="J32" s="10"/>
      <c r="K32" s="11"/>
      <c r="L32" s="7"/>
      <c r="M32" s="7"/>
      <c r="N32" s="7"/>
      <c r="O32" s="12"/>
      <c r="P32" s="7"/>
      <c r="Q32" s="7"/>
    </row>
    <row r="33" spans="1:17" s="18" customFormat="1" ht="15" x14ac:dyDescent="0.4">
      <c r="A33" s="156"/>
      <c r="B33" s="156"/>
      <c r="C33" s="127" t="s">
        <v>53</v>
      </c>
      <c r="D33" s="182"/>
      <c r="E33" s="128"/>
      <c r="F33" s="128">
        <f>Tabelle1567891011121314[[#This Row],[Kicker]]-Tabelle1567891011121314[[#This Row],[NEU]]</f>
        <v>0</v>
      </c>
      <c r="G33" s="7"/>
      <c r="H33" s="9"/>
      <c r="I33" s="7"/>
      <c r="J33" s="10"/>
      <c r="K33" s="11"/>
      <c r="L33" s="7"/>
      <c r="M33" s="7"/>
      <c r="N33" s="7"/>
      <c r="O33" s="12"/>
      <c r="P33" s="7"/>
      <c r="Q33" s="7"/>
    </row>
    <row r="34" spans="1:17" ht="15" x14ac:dyDescent="0.4">
      <c r="A34" s="287"/>
      <c r="B34" s="134"/>
      <c r="C34" s="127" t="s">
        <v>53</v>
      </c>
      <c r="D34" s="219">
        <f>SUM(D2:D33)</f>
        <v>63.7</v>
      </c>
      <c r="E34" s="128">
        <f>SUM(E2:E33)</f>
        <v>67.3</v>
      </c>
      <c r="F34" s="128">
        <f>SUM(F2:F33)</f>
        <v>-3.5999999999999988</v>
      </c>
      <c r="G34" s="7"/>
      <c r="H34" s="9"/>
      <c r="I34" s="7"/>
      <c r="J34" s="7"/>
      <c r="K34" s="24"/>
      <c r="L34" s="7"/>
      <c r="M34" s="7"/>
      <c r="N34" s="7"/>
      <c r="O34" s="12"/>
      <c r="P34" s="7"/>
      <c r="Q34" s="7"/>
    </row>
    <row r="35" spans="1:17" s="18" customFormat="1" x14ac:dyDescent="0.35">
      <c r="A35" s="20"/>
      <c r="B35" s="20"/>
      <c r="C35" s="22" t="s">
        <v>53</v>
      </c>
      <c r="D35" s="22"/>
      <c r="E35" s="21"/>
      <c r="F35" s="21"/>
      <c r="G35" s="22"/>
      <c r="H35" s="25"/>
      <c r="I35" s="22"/>
      <c r="J35" s="7"/>
      <c r="K35" s="24"/>
      <c r="L35" s="22"/>
      <c r="M35" s="22"/>
      <c r="N35" s="22"/>
      <c r="O35" s="26"/>
      <c r="P35" s="7"/>
      <c r="Q35" s="7"/>
    </row>
    <row r="36" spans="1:17" s="14" customFormat="1" x14ac:dyDescent="0.35">
      <c r="A36" s="27"/>
      <c r="B36" s="28"/>
      <c r="C36" s="22" t="s">
        <v>24</v>
      </c>
      <c r="D36" s="22"/>
      <c r="E36" s="21"/>
      <c r="F36" s="21"/>
      <c r="G36" s="22"/>
      <c r="H36" s="25"/>
      <c r="I36" s="22"/>
      <c r="J36" s="22"/>
      <c r="K36" s="29"/>
      <c r="L36" s="22"/>
      <c r="M36" s="22"/>
      <c r="N36" s="22"/>
      <c r="O36" s="26"/>
      <c r="P36" s="7"/>
      <c r="Q36" s="7"/>
    </row>
    <row r="37" spans="1:17" s="16" customFormat="1" x14ac:dyDescent="0.35">
      <c r="A37" s="27"/>
      <c r="B37" s="28"/>
      <c r="C37" s="22" t="s">
        <v>17</v>
      </c>
      <c r="D37" s="22"/>
      <c r="E37" s="21"/>
      <c r="F37" s="21"/>
      <c r="G37" s="22"/>
      <c r="H37" s="25"/>
      <c r="I37" s="22"/>
      <c r="J37" s="22"/>
      <c r="K37" s="29"/>
      <c r="L37" s="22"/>
      <c r="M37" s="22"/>
      <c r="N37" s="22"/>
      <c r="O37" s="26"/>
      <c r="P37" s="22"/>
      <c r="Q37" s="22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6"/>
  <sheetViews>
    <sheetView workbookViewId="0">
      <selection activeCell="D1" sqref="D1:D34"/>
    </sheetView>
  </sheetViews>
  <sheetFormatPr baseColWidth="10" defaultColWidth="8.7265625" defaultRowHeight="14.5" x14ac:dyDescent="0.35"/>
  <cols>
    <col min="1" max="1" width="16.90625" customWidth="1"/>
    <col min="2" max="2" width="16.81640625" customWidth="1"/>
    <col min="3" max="4" width="10.08984375" style="30" customWidth="1"/>
    <col min="5" max="6" width="10.08984375" style="31" customWidth="1"/>
    <col min="7" max="7" width="8" customWidth="1"/>
    <col min="8" max="8" width="6.6328125" style="31" customWidth="1"/>
    <col min="9" max="9" width="7.26953125" customWidth="1"/>
    <col min="10" max="10" width="8.1796875" customWidth="1"/>
    <col min="11" max="11" width="7.90625" style="32" customWidth="1"/>
    <col min="12" max="12" width="8.54296875" customWidth="1"/>
    <col min="13" max="13" width="6.81640625" customWidth="1"/>
    <col min="14" max="14" width="6.08984375" customWidth="1"/>
    <col min="15" max="15" width="7.36328125" customWidth="1"/>
    <col min="16" max="16" width="7.7265625" customWidth="1"/>
    <col min="17" max="17" width="8" customWidth="1"/>
    <col min="18" max="18" width="8.7265625" customWidth="1"/>
  </cols>
  <sheetData>
    <row r="1" spans="1:19" x14ac:dyDescent="0.35">
      <c r="A1" s="1" t="s">
        <v>0</v>
      </c>
      <c r="B1" s="2" t="s">
        <v>1</v>
      </c>
      <c r="C1" s="2" t="s">
        <v>2</v>
      </c>
      <c r="D1" s="179" t="s">
        <v>951</v>
      </c>
      <c r="E1" s="3" t="s">
        <v>3</v>
      </c>
      <c r="F1" s="3" t="s">
        <v>952</v>
      </c>
      <c r="G1" s="2" t="s">
        <v>4</v>
      </c>
      <c r="H1" s="3" t="s">
        <v>5</v>
      </c>
      <c r="I1" s="2" t="s">
        <v>6</v>
      </c>
      <c r="J1" s="2" t="s">
        <v>7</v>
      </c>
      <c r="K1" s="4" t="s">
        <v>8</v>
      </c>
      <c r="L1" s="2" t="s">
        <v>9</v>
      </c>
      <c r="M1" s="2" t="s">
        <v>10</v>
      </c>
      <c r="N1" s="2" t="s">
        <v>11</v>
      </c>
      <c r="O1" s="5" t="s">
        <v>12</v>
      </c>
      <c r="P1" s="2" t="s">
        <v>13</v>
      </c>
      <c r="Q1" s="2" t="s">
        <v>14</v>
      </c>
    </row>
    <row r="2" spans="1:19" s="14" customFormat="1" ht="15" x14ac:dyDescent="0.4">
      <c r="A2" s="156" t="s">
        <v>169</v>
      </c>
      <c r="B2" s="156" t="s">
        <v>81</v>
      </c>
      <c r="C2" s="127" t="s">
        <v>17</v>
      </c>
      <c r="D2" s="311">
        <v>3.2</v>
      </c>
      <c r="E2" s="128">
        <v>3.2</v>
      </c>
      <c r="F2" s="128">
        <f>Tabelle15678910111213[[#This Row],[Kicker]]-Tabelle15678910111213[[#This Row],[NEU]]</f>
        <v>0</v>
      </c>
      <c r="G2" s="33">
        <v>2.6</v>
      </c>
      <c r="H2" s="34">
        <v>18</v>
      </c>
      <c r="I2" s="33">
        <v>23</v>
      </c>
      <c r="J2" s="35">
        <f>SCF!$L2+SCF!$N2</f>
        <v>176</v>
      </c>
      <c r="K2" s="36">
        <v>3</v>
      </c>
      <c r="L2" s="33">
        <v>84</v>
      </c>
      <c r="M2" s="33">
        <v>3.04</v>
      </c>
      <c r="N2" s="33">
        <v>92</v>
      </c>
      <c r="O2" s="37">
        <v>2.96</v>
      </c>
      <c r="P2" s="38">
        <v>210</v>
      </c>
      <c r="Q2" s="38">
        <v>3.19</v>
      </c>
      <c r="R2" s="13"/>
      <c r="S2" s="13"/>
    </row>
    <row r="3" spans="1:19" s="16" customFormat="1" ht="15" x14ac:dyDescent="0.4">
      <c r="A3" s="156" t="s">
        <v>170</v>
      </c>
      <c r="B3" s="156" t="s">
        <v>171</v>
      </c>
      <c r="C3" s="127" t="s">
        <v>17</v>
      </c>
      <c r="D3" s="216">
        <v>0.8</v>
      </c>
      <c r="E3" s="128">
        <v>0.8</v>
      </c>
      <c r="F3" s="128">
        <f>Tabelle15678910111213[[#This Row],[Kicker]]-Tabelle15678910111213[[#This Row],[NEU]]</f>
        <v>0</v>
      </c>
      <c r="G3" s="39">
        <v>0.8</v>
      </c>
      <c r="H3" s="41">
        <v>1.2</v>
      </c>
      <c r="I3" s="39">
        <v>27</v>
      </c>
      <c r="J3" s="42">
        <f>SCF!$L3+SCF!$N3</f>
        <v>44</v>
      </c>
      <c r="K3" s="43">
        <v>3.28</v>
      </c>
      <c r="L3" s="39">
        <v>10</v>
      </c>
      <c r="M3" s="39">
        <v>3.25</v>
      </c>
      <c r="N3" s="39">
        <v>34</v>
      </c>
      <c r="O3" s="44">
        <v>3.29</v>
      </c>
      <c r="P3" s="39">
        <v>10</v>
      </c>
      <c r="Q3" s="39">
        <v>0</v>
      </c>
      <c r="R3" s="15"/>
      <c r="S3" s="15"/>
    </row>
    <row r="4" spans="1:19" s="14" customFormat="1" ht="15" x14ac:dyDescent="0.4">
      <c r="A4" s="156" t="s">
        <v>172</v>
      </c>
      <c r="B4" s="156" t="s">
        <v>173</v>
      </c>
      <c r="C4" s="127" t="s">
        <v>17</v>
      </c>
      <c r="D4" s="216">
        <v>0.5</v>
      </c>
      <c r="E4" s="128">
        <v>0.5</v>
      </c>
      <c r="F4" s="128">
        <f>Tabelle15678910111213[[#This Row],[Kicker]]-Tabelle15678910111213[[#This Row],[NEU]]</f>
        <v>0</v>
      </c>
      <c r="G4" s="7">
        <v>0.5</v>
      </c>
      <c r="H4" s="9">
        <v>0.4</v>
      </c>
      <c r="I4" s="7">
        <v>31</v>
      </c>
      <c r="J4" s="10">
        <f>SCF!$L4+SCF!$N4</f>
        <v>0</v>
      </c>
      <c r="K4" s="11">
        <v>0</v>
      </c>
      <c r="L4" s="7">
        <v>0</v>
      </c>
      <c r="M4" s="7">
        <v>0</v>
      </c>
      <c r="N4" s="7">
        <v>0</v>
      </c>
      <c r="O4" s="12">
        <v>0</v>
      </c>
      <c r="P4" s="7">
        <v>72</v>
      </c>
      <c r="Q4" s="7">
        <v>3.25</v>
      </c>
      <c r="R4" s="13"/>
      <c r="S4" s="13"/>
    </row>
    <row r="5" spans="1:19" s="18" customFormat="1" ht="15" x14ac:dyDescent="0.4">
      <c r="A5" s="274" t="s">
        <v>174</v>
      </c>
      <c r="B5" s="274" t="s">
        <v>175</v>
      </c>
      <c r="C5" s="127" t="s">
        <v>24</v>
      </c>
      <c r="D5" s="216">
        <v>0.5</v>
      </c>
      <c r="E5" s="128">
        <v>0.5</v>
      </c>
      <c r="F5" s="128">
        <f>Tabelle15678910111213[[#This Row],[Kicker]]-Tabelle15678910111213[[#This Row],[NEU]]</f>
        <v>0</v>
      </c>
      <c r="G5" s="7">
        <v>0.5</v>
      </c>
      <c r="H5" s="9">
        <v>1</v>
      </c>
      <c r="I5" s="7">
        <v>19</v>
      </c>
      <c r="J5" s="10">
        <f>SCF!$L5+SCF!$N5</f>
        <v>4</v>
      </c>
      <c r="K5" s="11">
        <v>0</v>
      </c>
      <c r="L5" s="7">
        <v>4</v>
      </c>
      <c r="M5" s="7">
        <v>0</v>
      </c>
      <c r="N5" s="7">
        <v>0</v>
      </c>
      <c r="O5" s="12">
        <v>0</v>
      </c>
      <c r="P5" s="7">
        <v>0</v>
      </c>
      <c r="Q5" s="7">
        <v>0</v>
      </c>
      <c r="R5" s="17"/>
      <c r="S5" s="17"/>
    </row>
    <row r="6" spans="1:19" s="18" customFormat="1" ht="15" x14ac:dyDescent="0.4">
      <c r="A6" s="156" t="s">
        <v>176</v>
      </c>
      <c r="B6" s="156" t="s">
        <v>177</v>
      </c>
      <c r="C6" s="127" t="s">
        <v>24</v>
      </c>
      <c r="D6" s="216">
        <v>1.6</v>
      </c>
      <c r="E6" s="128">
        <v>1.6</v>
      </c>
      <c r="F6" s="128">
        <f>Tabelle15678910111213[[#This Row],[Kicker]]-Tabelle15678910111213[[#This Row],[NEU]]</f>
        <v>0</v>
      </c>
      <c r="G6" s="45">
        <v>1.4</v>
      </c>
      <c r="H6" s="46">
        <v>6</v>
      </c>
      <c r="I6" s="45">
        <v>23</v>
      </c>
      <c r="J6" s="47">
        <f>SCF!$L6+SCF!$N6</f>
        <v>48</v>
      </c>
      <c r="K6" s="48">
        <v>3.63</v>
      </c>
      <c r="L6" s="45">
        <v>14</v>
      </c>
      <c r="M6" s="45">
        <v>0</v>
      </c>
      <c r="N6" s="45">
        <v>34</v>
      </c>
      <c r="O6" s="49">
        <v>3.63</v>
      </c>
      <c r="P6" s="45">
        <v>46</v>
      </c>
      <c r="Q6" s="45">
        <v>3.77</v>
      </c>
    </row>
    <row r="7" spans="1:19" s="14" customFormat="1" ht="15" x14ac:dyDescent="0.4">
      <c r="A7" s="156" t="s">
        <v>178</v>
      </c>
      <c r="B7" s="156" t="s">
        <v>179</v>
      </c>
      <c r="C7" s="127" t="s">
        <v>24</v>
      </c>
      <c r="D7" s="216">
        <v>2</v>
      </c>
      <c r="E7" s="128">
        <v>2</v>
      </c>
      <c r="F7" s="128">
        <f>Tabelle15678910111213[[#This Row],[Kicker]]-Tabelle15678910111213[[#This Row],[NEU]]</f>
        <v>0</v>
      </c>
      <c r="G7" s="33">
        <v>0.5</v>
      </c>
      <c r="H7" s="34">
        <v>8</v>
      </c>
      <c r="I7" s="33">
        <v>22</v>
      </c>
      <c r="J7" s="35">
        <f>SCF!$L7+SCF!$N7</f>
        <v>100</v>
      </c>
      <c r="K7" s="36">
        <v>3.23</v>
      </c>
      <c r="L7" s="33">
        <v>36</v>
      </c>
      <c r="M7" s="33">
        <v>3.42</v>
      </c>
      <c r="N7" s="33">
        <v>64</v>
      </c>
      <c r="O7" s="37">
        <v>3.15</v>
      </c>
      <c r="P7" s="33">
        <v>0</v>
      </c>
      <c r="Q7" s="33">
        <v>0</v>
      </c>
    </row>
    <row r="8" spans="1:19" s="14" customFormat="1" ht="15" x14ac:dyDescent="0.4">
      <c r="A8" s="274" t="s">
        <v>180</v>
      </c>
      <c r="B8" s="274" t="s">
        <v>181</v>
      </c>
      <c r="C8" s="127" t="s">
        <v>24</v>
      </c>
      <c r="D8" s="216">
        <v>2.2000000000000002</v>
      </c>
      <c r="E8" s="128">
        <v>2.4</v>
      </c>
      <c r="F8" s="128">
        <f>Tabelle15678910111213[[#This Row],[Kicker]]-Tabelle15678910111213[[#This Row],[NEU]]</f>
        <v>-0.19999999999999973</v>
      </c>
      <c r="G8" s="33">
        <v>1.4</v>
      </c>
      <c r="H8" s="34">
        <v>5</v>
      </c>
      <c r="I8" s="33">
        <v>24</v>
      </c>
      <c r="J8" s="35">
        <f>SCF!$L8+SCF!$N8</f>
        <v>135</v>
      </c>
      <c r="K8" s="36">
        <v>3.55</v>
      </c>
      <c r="L8" s="33">
        <v>50</v>
      </c>
      <c r="M8" s="33">
        <v>3.64</v>
      </c>
      <c r="N8" s="33">
        <v>85</v>
      </c>
      <c r="O8" s="37">
        <v>3.48</v>
      </c>
      <c r="P8" s="33">
        <v>108</v>
      </c>
      <c r="Q8" s="33">
        <v>3.28</v>
      </c>
    </row>
    <row r="9" spans="1:19" s="14" customFormat="1" ht="15" x14ac:dyDescent="0.4">
      <c r="A9" s="156" t="s">
        <v>182</v>
      </c>
      <c r="B9" s="156" t="s">
        <v>181</v>
      </c>
      <c r="C9" s="127" t="s">
        <v>24</v>
      </c>
      <c r="D9" s="216">
        <v>2.6</v>
      </c>
      <c r="E9" s="128">
        <v>2.8</v>
      </c>
      <c r="F9" s="128">
        <f>Tabelle15678910111213[[#This Row],[Kicker]]-Tabelle15678910111213[[#This Row],[NEU]]</f>
        <v>-0.19999999999999973</v>
      </c>
      <c r="G9" s="33">
        <v>3</v>
      </c>
      <c r="H9" s="34">
        <v>12</v>
      </c>
      <c r="I9" s="33">
        <v>29</v>
      </c>
      <c r="J9" s="35">
        <f>SCF!$L9+SCF!$N9</f>
        <v>135</v>
      </c>
      <c r="K9" s="36">
        <v>3.47</v>
      </c>
      <c r="L9" s="33">
        <v>71</v>
      </c>
      <c r="M9" s="33">
        <v>3.4</v>
      </c>
      <c r="N9" s="33">
        <v>64</v>
      </c>
      <c r="O9" s="37">
        <v>3.54</v>
      </c>
      <c r="P9" s="33">
        <v>74</v>
      </c>
      <c r="Q9" s="33">
        <v>3.37</v>
      </c>
    </row>
    <row r="10" spans="1:19" s="16" customFormat="1" ht="15" x14ac:dyDescent="0.4">
      <c r="A10" s="156" t="s">
        <v>183</v>
      </c>
      <c r="B10" s="156" t="s">
        <v>50</v>
      </c>
      <c r="C10" s="127" t="s">
        <v>24</v>
      </c>
      <c r="D10" s="216">
        <v>2.4</v>
      </c>
      <c r="E10" s="128">
        <v>2.4</v>
      </c>
      <c r="F10" s="128">
        <f>Tabelle15678910111213[[#This Row],[Kicker]]-Tabelle15678910111213[[#This Row],[NEU]]</f>
        <v>0</v>
      </c>
      <c r="G10" s="39">
        <v>2.6</v>
      </c>
      <c r="H10" s="41">
        <v>3.5</v>
      </c>
      <c r="I10" s="39">
        <v>32</v>
      </c>
      <c r="J10" s="42">
        <f>SCF!$L10+SCF!$N10</f>
        <v>135</v>
      </c>
      <c r="K10" s="43">
        <v>3.48</v>
      </c>
      <c r="L10" s="39">
        <v>71</v>
      </c>
      <c r="M10" s="39">
        <v>3.43</v>
      </c>
      <c r="N10" s="39">
        <v>64</v>
      </c>
      <c r="O10" s="39">
        <v>3.54</v>
      </c>
      <c r="P10" s="39">
        <v>65</v>
      </c>
      <c r="Q10" s="39">
        <v>3.46</v>
      </c>
    </row>
    <row r="11" spans="1:19" s="14" customFormat="1" ht="15" x14ac:dyDescent="0.4">
      <c r="A11" s="156" t="s">
        <v>184</v>
      </c>
      <c r="B11" s="156" t="s">
        <v>185</v>
      </c>
      <c r="C11" s="127" t="s">
        <v>24</v>
      </c>
      <c r="D11" s="216">
        <v>3.6</v>
      </c>
      <c r="E11" s="128">
        <v>3.8</v>
      </c>
      <c r="F11" s="128">
        <f>Tabelle15678910111213[[#This Row],[Kicker]]-Tabelle15678910111213[[#This Row],[NEU]]</f>
        <v>-0.19999999999999973</v>
      </c>
      <c r="G11" s="33">
        <v>3.5</v>
      </c>
      <c r="H11" s="34">
        <v>7</v>
      </c>
      <c r="I11" s="33">
        <v>31</v>
      </c>
      <c r="J11" s="35">
        <f>SCF!$L11+SCF!$N11</f>
        <v>189</v>
      </c>
      <c r="K11" s="36">
        <v>3.03</v>
      </c>
      <c r="L11" s="33">
        <v>73</v>
      </c>
      <c r="M11" s="33">
        <v>3.13</v>
      </c>
      <c r="N11" s="33">
        <v>116</v>
      </c>
      <c r="O11" s="37">
        <v>2.97</v>
      </c>
      <c r="P11" s="33">
        <v>119</v>
      </c>
      <c r="Q11" s="33">
        <v>3.23</v>
      </c>
    </row>
    <row r="12" spans="1:19" s="16" customFormat="1" ht="15" x14ac:dyDescent="0.4">
      <c r="A12" s="156" t="s">
        <v>186</v>
      </c>
      <c r="B12" s="156" t="s">
        <v>187</v>
      </c>
      <c r="C12" s="127" t="s">
        <v>24</v>
      </c>
      <c r="D12" s="216">
        <v>1.4</v>
      </c>
      <c r="E12" s="128">
        <v>1.4</v>
      </c>
      <c r="F12" s="128">
        <f>Tabelle15678910111213[[#This Row],[Kicker]]-Tabelle15678910111213[[#This Row],[NEU]]</f>
        <v>0</v>
      </c>
      <c r="G12" s="7">
        <v>2</v>
      </c>
      <c r="H12" s="9">
        <v>1</v>
      </c>
      <c r="I12" s="7">
        <v>33</v>
      </c>
      <c r="J12" s="10">
        <f>SCF!$L12+SCF!$N12</f>
        <v>66</v>
      </c>
      <c r="K12" s="11">
        <v>3.83</v>
      </c>
      <c r="L12" s="7">
        <v>38</v>
      </c>
      <c r="M12" s="7">
        <v>3.73</v>
      </c>
      <c r="N12" s="7">
        <v>28</v>
      </c>
      <c r="O12" s="12">
        <v>3.93</v>
      </c>
      <c r="P12" s="7">
        <v>130</v>
      </c>
      <c r="Q12" s="7">
        <v>3.45</v>
      </c>
    </row>
    <row r="13" spans="1:19" s="14" customFormat="1" ht="15" x14ac:dyDescent="0.4">
      <c r="A13" s="156" t="s">
        <v>188</v>
      </c>
      <c r="B13" s="156" t="s">
        <v>21</v>
      </c>
      <c r="C13" s="127" t="s">
        <v>24</v>
      </c>
      <c r="D13" s="216">
        <v>2</v>
      </c>
      <c r="E13" s="128">
        <v>1.8</v>
      </c>
      <c r="F13" s="128">
        <f>Tabelle15678910111213[[#This Row],[Kicker]]-Tabelle15678910111213[[#This Row],[NEU]]</f>
        <v>0.19999999999999996</v>
      </c>
      <c r="G13" s="7">
        <v>1.7</v>
      </c>
      <c r="H13" s="9">
        <v>1.5</v>
      </c>
      <c r="I13" s="7">
        <v>32</v>
      </c>
      <c r="J13" s="10">
        <f>SCF!$L13+SCF!$N13</f>
        <v>129</v>
      </c>
      <c r="K13" s="11">
        <v>3.57</v>
      </c>
      <c r="L13" s="7">
        <v>88</v>
      </c>
      <c r="M13" s="7">
        <v>3.5</v>
      </c>
      <c r="N13" s="7">
        <v>41</v>
      </c>
      <c r="O13" s="12">
        <v>3.72</v>
      </c>
      <c r="P13" s="7">
        <v>73</v>
      </c>
      <c r="Q13" s="7">
        <v>3.82</v>
      </c>
    </row>
    <row r="14" spans="1:19" s="18" customFormat="1" ht="15" x14ac:dyDescent="0.4">
      <c r="A14" s="274" t="s">
        <v>189</v>
      </c>
      <c r="B14" s="274" t="s">
        <v>190</v>
      </c>
      <c r="C14" s="127" t="s">
        <v>38</v>
      </c>
      <c r="D14" s="216">
        <v>1.8</v>
      </c>
      <c r="E14" s="128">
        <v>1.8</v>
      </c>
      <c r="F14" s="128">
        <f>Tabelle15678910111213[[#This Row],[Kicker]]-Tabelle15678910111213[[#This Row],[NEU]]</f>
        <v>0</v>
      </c>
      <c r="G14" s="45">
        <v>0.5</v>
      </c>
      <c r="H14" s="46">
        <v>8</v>
      </c>
      <c r="I14" s="45">
        <v>19</v>
      </c>
      <c r="J14" s="47">
        <f>SCF!$L14+SCF!$N14</f>
        <v>52</v>
      </c>
      <c r="K14" s="48">
        <v>2.88</v>
      </c>
      <c r="L14" s="45">
        <v>2</v>
      </c>
      <c r="M14" s="45">
        <v>0</v>
      </c>
      <c r="N14" s="45">
        <v>50</v>
      </c>
      <c r="O14" s="49">
        <v>2.88</v>
      </c>
      <c r="P14" s="45">
        <v>36</v>
      </c>
      <c r="Q14" s="45">
        <v>3</v>
      </c>
    </row>
    <row r="15" spans="1:19" s="16" customFormat="1" ht="15" x14ac:dyDescent="0.4">
      <c r="A15" s="274" t="s">
        <v>191</v>
      </c>
      <c r="B15" s="274" t="s">
        <v>192</v>
      </c>
      <c r="C15" s="127" t="s">
        <v>38</v>
      </c>
      <c r="D15" s="216">
        <v>1.8</v>
      </c>
      <c r="E15" s="128">
        <v>2</v>
      </c>
      <c r="F15" s="128">
        <f>Tabelle15678910111213[[#This Row],[Kicker]]-Tabelle15678910111213[[#This Row],[NEU]]</f>
        <v>-0.19999999999999996</v>
      </c>
      <c r="G15" s="39">
        <v>0</v>
      </c>
      <c r="H15" s="41">
        <v>10</v>
      </c>
      <c r="I15" s="39">
        <v>23</v>
      </c>
      <c r="J15" s="42">
        <f>SCF!$L15+SCF!$N15</f>
        <v>0</v>
      </c>
      <c r="K15" s="43">
        <v>0</v>
      </c>
      <c r="L15" s="39">
        <v>0</v>
      </c>
      <c r="M15" s="39">
        <v>0</v>
      </c>
      <c r="N15" s="39">
        <v>0</v>
      </c>
      <c r="O15" s="44">
        <v>0</v>
      </c>
      <c r="P15" s="39">
        <v>0</v>
      </c>
      <c r="Q15" s="39">
        <v>0</v>
      </c>
    </row>
    <row r="16" spans="1:19" s="18" customFormat="1" ht="15" x14ac:dyDescent="0.4">
      <c r="A16" s="156" t="s">
        <v>193</v>
      </c>
      <c r="B16" s="156" t="s">
        <v>194</v>
      </c>
      <c r="C16" s="127" t="s">
        <v>38</v>
      </c>
      <c r="D16" s="216">
        <v>1.8</v>
      </c>
      <c r="E16" s="128">
        <v>2.4</v>
      </c>
      <c r="F16" s="128">
        <f>Tabelle15678910111213[[#This Row],[Kicker]]-Tabelle15678910111213[[#This Row],[NEU]]</f>
        <v>-0.59999999999999987</v>
      </c>
      <c r="G16" s="45">
        <v>2.5</v>
      </c>
      <c r="H16" s="46">
        <v>12</v>
      </c>
      <c r="I16" s="45">
        <v>23</v>
      </c>
      <c r="J16" s="47">
        <f>SCF!$L16+SCF!$N16</f>
        <v>42</v>
      </c>
      <c r="K16" s="48">
        <v>3.88</v>
      </c>
      <c r="L16" s="45">
        <v>14</v>
      </c>
      <c r="M16" s="45">
        <v>3.88</v>
      </c>
      <c r="N16" s="45">
        <v>28</v>
      </c>
      <c r="O16" s="49">
        <v>3.88</v>
      </c>
      <c r="P16" s="45">
        <v>107</v>
      </c>
      <c r="Q16" s="45">
        <v>3.3</v>
      </c>
    </row>
    <row r="17" spans="1:17" s="18" customFormat="1" ht="15" x14ac:dyDescent="0.4">
      <c r="A17" s="156" t="s">
        <v>195</v>
      </c>
      <c r="B17" s="156" t="s">
        <v>121</v>
      </c>
      <c r="C17" s="127" t="s">
        <v>38</v>
      </c>
      <c r="D17" s="216">
        <v>2.2000000000000002</v>
      </c>
      <c r="E17" s="128">
        <v>2.4</v>
      </c>
      <c r="F17" s="128">
        <f>Tabelle15678910111213[[#This Row],[Kicker]]-Tabelle15678910111213[[#This Row],[NEU]]</f>
        <v>-0.19999999999999973</v>
      </c>
      <c r="G17" s="45">
        <v>2.4</v>
      </c>
      <c r="H17" s="46">
        <v>10</v>
      </c>
      <c r="I17" s="45">
        <v>25</v>
      </c>
      <c r="J17" s="47">
        <f>SCF!$L17+SCF!$N17</f>
        <v>122</v>
      </c>
      <c r="K17" s="48">
        <v>3.46</v>
      </c>
      <c r="L17" s="45">
        <v>45</v>
      </c>
      <c r="M17" s="45">
        <v>3.64</v>
      </c>
      <c r="N17" s="45">
        <v>77</v>
      </c>
      <c r="O17" s="49">
        <v>3.27</v>
      </c>
      <c r="P17" s="45">
        <v>124</v>
      </c>
      <c r="Q17" s="45">
        <v>3.36</v>
      </c>
    </row>
    <row r="18" spans="1:17" s="16" customFormat="1" ht="15" x14ac:dyDescent="0.4">
      <c r="A18" s="274" t="s">
        <v>106</v>
      </c>
      <c r="B18" s="274" t="s">
        <v>107</v>
      </c>
      <c r="C18" s="127" t="s">
        <v>38</v>
      </c>
      <c r="D18" s="216">
        <v>4.2</v>
      </c>
      <c r="E18" s="128">
        <v>5</v>
      </c>
      <c r="F18" s="128">
        <f>Tabelle15678910111213[[#This Row],[Kicker]]-Tabelle15678910111213[[#This Row],[NEU]]</f>
        <v>-0.79999999999999982</v>
      </c>
      <c r="G18" s="7">
        <v>4</v>
      </c>
      <c r="H18" s="9">
        <v>25</v>
      </c>
      <c r="I18" s="7">
        <v>27</v>
      </c>
      <c r="J18" s="10">
        <f>SCF!$L18+SCF!$N18</f>
        <v>256</v>
      </c>
      <c r="K18" s="11">
        <v>3.06</v>
      </c>
      <c r="L18" s="7">
        <v>109</v>
      </c>
      <c r="M18" s="7">
        <v>3.13</v>
      </c>
      <c r="N18" s="7">
        <v>147</v>
      </c>
      <c r="O18" s="12">
        <v>3</v>
      </c>
      <c r="P18" s="7">
        <v>172</v>
      </c>
      <c r="Q18" s="7">
        <v>3.3</v>
      </c>
    </row>
    <row r="19" spans="1:17" s="16" customFormat="1" ht="15" x14ac:dyDescent="0.4">
      <c r="A19" s="156" t="s">
        <v>196</v>
      </c>
      <c r="B19" s="156" t="s">
        <v>81</v>
      </c>
      <c r="C19" s="127" t="s">
        <v>38</v>
      </c>
      <c r="D19" s="216">
        <v>1.4</v>
      </c>
      <c r="E19" s="128">
        <v>1.4</v>
      </c>
      <c r="F19" s="128">
        <f>Tabelle15678910111213[[#This Row],[Kicker]]-Tabelle15678910111213[[#This Row],[NEU]]</f>
        <v>0</v>
      </c>
      <c r="G19" s="7">
        <v>1.6</v>
      </c>
      <c r="H19" s="9">
        <v>5</v>
      </c>
      <c r="I19" s="7">
        <v>23</v>
      </c>
      <c r="J19" s="10">
        <f>SCF!$L19+SCF!$N19</f>
        <v>54</v>
      </c>
      <c r="K19" s="11">
        <v>3.82</v>
      </c>
      <c r="L19" s="7">
        <v>6</v>
      </c>
      <c r="M19" s="7">
        <v>3.5</v>
      </c>
      <c r="N19" s="7">
        <v>48</v>
      </c>
      <c r="O19" s="12">
        <v>3.82</v>
      </c>
      <c r="P19" s="7">
        <v>69</v>
      </c>
      <c r="Q19" s="7">
        <v>3.56</v>
      </c>
    </row>
    <row r="20" spans="1:17" s="16" customFormat="1" ht="15" x14ac:dyDescent="0.4">
      <c r="A20" s="156" t="s">
        <v>197</v>
      </c>
      <c r="B20" s="156" t="s">
        <v>198</v>
      </c>
      <c r="C20" s="127" t="s">
        <v>38</v>
      </c>
      <c r="D20" s="216">
        <v>1.4</v>
      </c>
      <c r="E20" s="128">
        <v>1</v>
      </c>
      <c r="F20" s="128">
        <f>Tabelle15678910111213[[#This Row],[Kicker]]-Tabelle15678910111213[[#This Row],[NEU]]</f>
        <v>0.39999999999999991</v>
      </c>
      <c r="G20" s="7">
        <v>1.6</v>
      </c>
      <c r="H20" s="9">
        <v>1.8</v>
      </c>
      <c r="I20" s="7">
        <v>27</v>
      </c>
      <c r="J20" s="10">
        <f>SCF!$L20+SCF!$N20</f>
        <v>16</v>
      </c>
      <c r="K20" s="11">
        <v>4</v>
      </c>
      <c r="L20" s="7">
        <v>16</v>
      </c>
      <c r="M20" s="7">
        <v>4</v>
      </c>
      <c r="N20" s="7">
        <v>0</v>
      </c>
      <c r="O20" s="12">
        <v>0</v>
      </c>
      <c r="P20" s="7">
        <v>23</v>
      </c>
      <c r="Q20" s="7">
        <v>3</v>
      </c>
    </row>
    <row r="21" spans="1:17" s="16" customFormat="1" ht="15" x14ac:dyDescent="0.4">
      <c r="A21" s="156" t="s">
        <v>199</v>
      </c>
      <c r="B21" s="156" t="s">
        <v>16</v>
      </c>
      <c r="C21" s="127" t="s">
        <v>38</v>
      </c>
      <c r="D21" s="216">
        <v>2.2999999999999998</v>
      </c>
      <c r="E21" s="128">
        <v>2.2000000000000002</v>
      </c>
      <c r="F21" s="128">
        <f>Tabelle15678910111213[[#This Row],[Kicker]]-Tabelle15678910111213[[#This Row],[NEU]]</f>
        <v>9.9999999999999645E-2</v>
      </c>
      <c r="G21" s="39">
        <v>3.4</v>
      </c>
      <c r="H21" s="41">
        <v>7</v>
      </c>
      <c r="I21" s="39">
        <v>26</v>
      </c>
      <c r="J21" s="42">
        <f>SCF!$L21+SCF!$N21</f>
        <v>24</v>
      </c>
      <c r="K21" s="43">
        <v>0</v>
      </c>
      <c r="L21" s="39">
        <v>0</v>
      </c>
      <c r="M21" s="39">
        <v>0</v>
      </c>
      <c r="N21" s="39">
        <v>24</v>
      </c>
      <c r="O21" s="44">
        <v>0</v>
      </c>
      <c r="P21" s="39">
        <v>246</v>
      </c>
      <c r="Q21" s="39">
        <v>3</v>
      </c>
    </row>
    <row r="22" spans="1:17" s="16" customFormat="1" ht="15" x14ac:dyDescent="0.4">
      <c r="A22" s="156" t="s">
        <v>200</v>
      </c>
      <c r="B22" s="156" t="s">
        <v>201</v>
      </c>
      <c r="C22" s="127" t="s">
        <v>38</v>
      </c>
      <c r="D22" s="216">
        <v>1</v>
      </c>
      <c r="E22" s="128">
        <v>0.8</v>
      </c>
      <c r="F22" s="128">
        <f>Tabelle15678910111213[[#This Row],[Kicker]]-Tabelle15678910111213[[#This Row],[NEU]]</f>
        <v>0.19999999999999996</v>
      </c>
      <c r="G22" s="7">
        <v>1.2</v>
      </c>
      <c r="H22" s="9">
        <v>0.8</v>
      </c>
      <c r="I22" s="7">
        <v>29</v>
      </c>
      <c r="J22" s="10">
        <f>SCF!$L22+SCF!$N22</f>
        <v>0</v>
      </c>
      <c r="K22" s="11">
        <v>0</v>
      </c>
      <c r="L22" s="7">
        <v>0</v>
      </c>
      <c r="M22" s="7">
        <v>0</v>
      </c>
      <c r="N22" s="7">
        <v>0</v>
      </c>
      <c r="O22" s="12">
        <v>0</v>
      </c>
      <c r="P22" s="7">
        <v>0</v>
      </c>
      <c r="Q22" s="7">
        <v>0</v>
      </c>
    </row>
    <row r="23" spans="1:17" s="14" customFormat="1" ht="15" x14ac:dyDescent="0.4">
      <c r="A23" s="156" t="s">
        <v>202</v>
      </c>
      <c r="B23" s="156" t="s">
        <v>160</v>
      </c>
      <c r="C23" s="127" t="s">
        <v>38</v>
      </c>
      <c r="D23" s="216">
        <v>2.2000000000000002</v>
      </c>
      <c r="E23" s="128">
        <v>2.4</v>
      </c>
      <c r="F23" s="128">
        <f>Tabelle15678910111213[[#This Row],[Kicker]]-Tabelle15678910111213[[#This Row],[NEU]]</f>
        <v>-0.19999999999999973</v>
      </c>
      <c r="G23" s="33">
        <v>2.5</v>
      </c>
      <c r="H23" s="34">
        <v>10</v>
      </c>
      <c r="I23" s="33">
        <v>28</v>
      </c>
      <c r="J23" s="35">
        <f>SCF!$L23+SCF!$N23</f>
        <v>119</v>
      </c>
      <c r="K23" s="36">
        <v>3.68</v>
      </c>
      <c r="L23" s="33">
        <v>44</v>
      </c>
      <c r="M23" s="33">
        <v>3.71</v>
      </c>
      <c r="N23" s="33">
        <v>75</v>
      </c>
      <c r="O23" s="37">
        <v>3.66</v>
      </c>
      <c r="P23" s="33">
        <v>138</v>
      </c>
      <c r="Q23" s="33">
        <v>3.53</v>
      </c>
    </row>
    <row r="24" spans="1:17" s="18" customFormat="1" ht="15" x14ac:dyDescent="0.4">
      <c r="A24" s="156" t="s">
        <v>203</v>
      </c>
      <c r="B24" s="156" t="s">
        <v>204</v>
      </c>
      <c r="C24" s="127" t="s">
        <v>38</v>
      </c>
      <c r="D24" s="216">
        <v>3.6</v>
      </c>
      <c r="E24" s="128">
        <v>4.5</v>
      </c>
      <c r="F24" s="128">
        <f>Tabelle15678910111213[[#This Row],[Kicker]]-Tabelle15678910111213[[#This Row],[NEU]]</f>
        <v>-0.89999999999999991</v>
      </c>
      <c r="G24" s="45">
        <v>4</v>
      </c>
      <c r="H24" s="46">
        <v>6</v>
      </c>
      <c r="I24" s="45">
        <v>32</v>
      </c>
      <c r="J24" s="47">
        <f>SCF!$L24+SCF!$N24</f>
        <v>210</v>
      </c>
      <c r="K24" s="48">
        <v>3.39</v>
      </c>
      <c r="L24" s="45">
        <v>110</v>
      </c>
      <c r="M24" s="45">
        <v>3.23</v>
      </c>
      <c r="N24" s="45">
        <v>100</v>
      </c>
      <c r="O24" s="49">
        <v>3.52</v>
      </c>
      <c r="P24" s="45">
        <v>161</v>
      </c>
      <c r="Q24" s="45">
        <v>3.56</v>
      </c>
    </row>
    <row r="25" spans="1:17" s="18" customFormat="1" ht="15" x14ac:dyDescent="0.4">
      <c r="A25" s="156" t="s">
        <v>205</v>
      </c>
      <c r="B25" s="156" t="s">
        <v>206</v>
      </c>
      <c r="C25" s="127" t="s">
        <v>38</v>
      </c>
      <c r="D25" s="216">
        <v>1.4</v>
      </c>
      <c r="E25" s="128">
        <v>1.5</v>
      </c>
      <c r="F25" s="128">
        <f>Tabelle15678910111213[[#This Row],[Kicker]]-Tabelle15678910111213[[#This Row],[NEU]]</f>
        <v>-0.10000000000000009</v>
      </c>
      <c r="G25" s="7">
        <v>2.4</v>
      </c>
      <c r="H25" s="9">
        <v>0.5</v>
      </c>
      <c r="I25" s="7">
        <v>35</v>
      </c>
      <c r="J25" s="10">
        <f>SCF!$L25+SCF!$N25</f>
        <v>46</v>
      </c>
      <c r="K25" s="11">
        <v>3.75</v>
      </c>
      <c r="L25" s="7">
        <v>18</v>
      </c>
      <c r="M25" s="7">
        <v>4.0999999999999996</v>
      </c>
      <c r="N25" s="7">
        <v>28</v>
      </c>
      <c r="O25" s="12">
        <v>3.28</v>
      </c>
      <c r="P25" s="7">
        <v>104</v>
      </c>
      <c r="Q25" s="7">
        <v>3.56</v>
      </c>
    </row>
    <row r="26" spans="1:17" s="16" customFormat="1" ht="15" x14ac:dyDescent="0.4">
      <c r="A26" s="274" t="s">
        <v>207</v>
      </c>
      <c r="B26" s="279" t="s">
        <v>208</v>
      </c>
      <c r="C26" s="127" t="s">
        <v>53</v>
      </c>
      <c r="D26" s="216">
        <v>1.6</v>
      </c>
      <c r="E26" s="128">
        <v>1.8</v>
      </c>
      <c r="F26" s="128">
        <f>Tabelle15678910111213[[#This Row],[Kicker]]-Tabelle15678910111213[[#This Row],[NEU]]</f>
        <v>-0.19999999999999996</v>
      </c>
      <c r="G26" s="39">
        <v>0</v>
      </c>
      <c r="H26" s="41">
        <v>8</v>
      </c>
      <c r="I26" s="39">
        <v>20</v>
      </c>
      <c r="J26" s="42">
        <f>SCF!$L26+SCF!$N26</f>
        <v>0</v>
      </c>
      <c r="K26" s="43">
        <v>0</v>
      </c>
      <c r="L26" s="39">
        <v>0</v>
      </c>
      <c r="M26" s="39">
        <v>0</v>
      </c>
      <c r="N26" s="39">
        <v>0</v>
      </c>
      <c r="O26" s="44">
        <v>0</v>
      </c>
      <c r="P26" s="39">
        <v>0</v>
      </c>
      <c r="Q26" s="39">
        <v>0</v>
      </c>
    </row>
    <row r="27" spans="1:17" s="18" customFormat="1" ht="15" x14ac:dyDescent="0.4">
      <c r="A27" s="274" t="s">
        <v>209</v>
      </c>
      <c r="B27" s="279" t="s">
        <v>210</v>
      </c>
      <c r="C27" s="127" t="s">
        <v>53</v>
      </c>
      <c r="D27" s="216">
        <v>1.6</v>
      </c>
      <c r="E27" s="128">
        <v>1.6</v>
      </c>
      <c r="F27" s="128">
        <f>Tabelle15678910111213[[#This Row],[Kicker]]-Tabelle15678910111213[[#This Row],[NEU]]</f>
        <v>0</v>
      </c>
      <c r="G27" s="45">
        <v>0.4</v>
      </c>
      <c r="H27" s="46">
        <v>4</v>
      </c>
      <c r="I27" s="45">
        <v>22</v>
      </c>
      <c r="J27" s="47">
        <f>SCF!$L27+SCF!$N27</f>
        <v>146</v>
      </c>
      <c r="K27" s="48">
        <v>3.63</v>
      </c>
      <c r="L27" s="45">
        <v>75</v>
      </c>
      <c r="M27" s="45">
        <v>3.59</v>
      </c>
      <c r="N27" s="45">
        <v>71</v>
      </c>
      <c r="O27" s="49">
        <v>3.67</v>
      </c>
      <c r="P27" s="45">
        <v>61</v>
      </c>
      <c r="Q27" s="45">
        <v>3.73</v>
      </c>
    </row>
    <row r="28" spans="1:17" s="16" customFormat="1" ht="15" x14ac:dyDescent="0.4">
      <c r="A28" s="156" t="s">
        <v>211</v>
      </c>
      <c r="B28" s="156" t="s">
        <v>212</v>
      </c>
      <c r="C28" s="127" t="s">
        <v>53</v>
      </c>
      <c r="D28" s="216">
        <v>1.6</v>
      </c>
      <c r="E28" s="128">
        <v>1.4</v>
      </c>
      <c r="F28" s="128">
        <f>Tabelle15678910111213[[#This Row],[Kicker]]-Tabelle15678910111213[[#This Row],[NEU]]</f>
        <v>0.20000000000000018</v>
      </c>
      <c r="G28" s="39">
        <v>1.5</v>
      </c>
      <c r="H28" s="41">
        <v>5</v>
      </c>
      <c r="I28" s="39">
        <v>24</v>
      </c>
      <c r="J28" s="42">
        <f>SCF!$L28+SCF!$N28</f>
        <v>49</v>
      </c>
      <c r="K28" s="43">
        <v>4.07</v>
      </c>
      <c r="L28" s="39">
        <v>25</v>
      </c>
      <c r="M28" s="39">
        <v>4.09</v>
      </c>
      <c r="N28" s="39">
        <v>24</v>
      </c>
      <c r="O28" s="44">
        <v>4.05</v>
      </c>
      <c r="P28" s="39">
        <v>30</v>
      </c>
      <c r="Q28" s="39">
        <v>0</v>
      </c>
    </row>
    <row r="29" spans="1:17" s="18" customFormat="1" ht="15" x14ac:dyDescent="0.4">
      <c r="A29" s="156" t="s">
        <v>213</v>
      </c>
      <c r="B29" s="156" t="s">
        <v>214</v>
      </c>
      <c r="C29" s="127" t="s">
        <v>53</v>
      </c>
      <c r="D29" s="216">
        <v>1.8</v>
      </c>
      <c r="E29" s="128">
        <v>2.2000000000000002</v>
      </c>
      <c r="F29" s="128">
        <f>Tabelle15678910111213[[#This Row],[Kicker]]-Tabelle15678910111213[[#This Row],[NEU]]</f>
        <v>-0.40000000000000013</v>
      </c>
      <c r="G29" s="45">
        <v>3.2</v>
      </c>
      <c r="H29" s="46">
        <v>8</v>
      </c>
      <c r="I29" s="45">
        <v>23</v>
      </c>
      <c r="J29" s="47">
        <f>SCF!$L29+SCF!$N29</f>
        <v>44</v>
      </c>
      <c r="K29" s="48">
        <v>4</v>
      </c>
      <c r="L29" s="45">
        <v>28</v>
      </c>
      <c r="M29" s="45">
        <v>3.8</v>
      </c>
      <c r="N29" s="45">
        <v>16</v>
      </c>
      <c r="O29" s="49">
        <v>4.2300000000000004</v>
      </c>
      <c r="P29" s="45">
        <v>181</v>
      </c>
      <c r="Q29" s="45">
        <v>3.42</v>
      </c>
    </row>
    <row r="30" spans="1:17" s="14" customFormat="1" ht="15" x14ac:dyDescent="0.4">
      <c r="A30" s="274" t="s">
        <v>215</v>
      </c>
      <c r="B30" s="274" t="s">
        <v>216</v>
      </c>
      <c r="C30" s="127" t="s">
        <v>53</v>
      </c>
      <c r="D30" s="216">
        <v>2</v>
      </c>
      <c r="E30" s="128">
        <v>1.8</v>
      </c>
      <c r="F30" s="128">
        <f>Tabelle15678910111213[[#This Row],[Kicker]]-Tabelle15678910111213[[#This Row],[NEU]]</f>
        <v>0.19999999999999996</v>
      </c>
      <c r="G30" s="33">
        <v>2.2000000000000002</v>
      </c>
      <c r="H30" s="34">
        <v>5</v>
      </c>
      <c r="I30" s="33">
        <v>22</v>
      </c>
      <c r="J30" s="35">
        <f>SCF!$L30+SCF!$N30</f>
        <v>33</v>
      </c>
      <c r="K30" s="36">
        <v>3.8</v>
      </c>
      <c r="L30" s="33">
        <v>27</v>
      </c>
      <c r="M30" s="33">
        <v>3.8</v>
      </c>
      <c r="N30" s="33">
        <v>6</v>
      </c>
      <c r="O30" s="37">
        <v>0</v>
      </c>
      <c r="P30" s="33">
        <v>257</v>
      </c>
      <c r="Q30" s="33">
        <v>2.88</v>
      </c>
    </row>
    <row r="31" spans="1:17" s="18" customFormat="1" ht="15" x14ac:dyDescent="0.4">
      <c r="A31" s="156" t="s">
        <v>217</v>
      </c>
      <c r="B31" s="156" t="s">
        <v>218</v>
      </c>
      <c r="C31" s="127" t="s">
        <v>53</v>
      </c>
      <c r="D31" s="182">
        <v>2.5</v>
      </c>
      <c r="E31" s="128">
        <v>2.8</v>
      </c>
      <c r="F31" s="128">
        <f>Tabelle15678910111213[[#This Row],[Kicker]]-Tabelle15678910111213[[#This Row],[NEU]]</f>
        <v>-0.29999999999999982</v>
      </c>
      <c r="G31" s="45">
        <v>2.8</v>
      </c>
      <c r="H31" s="46">
        <v>3</v>
      </c>
      <c r="I31" s="45">
        <v>31</v>
      </c>
      <c r="J31" s="47">
        <f>SCF!$L31+SCF!$N31</f>
        <v>136</v>
      </c>
      <c r="K31" s="48">
        <v>3.52</v>
      </c>
      <c r="L31" s="45">
        <v>61</v>
      </c>
      <c r="M31" s="45">
        <v>3.19</v>
      </c>
      <c r="N31" s="45">
        <v>75</v>
      </c>
      <c r="O31" s="49">
        <v>3.62</v>
      </c>
      <c r="P31" s="45">
        <v>132</v>
      </c>
      <c r="Q31" s="45">
        <v>3.64</v>
      </c>
    </row>
    <row r="32" spans="1:17" s="18" customFormat="1" ht="15" x14ac:dyDescent="0.4">
      <c r="A32" s="156" t="s">
        <v>181</v>
      </c>
      <c r="B32" s="156" t="s">
        <v>160</v>
      </c>
      <c r="C32" s="127" t="s">
        <v>53</v>
      </c>
      <c r="D32" s="216">
        <v>1</v>
      </c>
      <c r="E32" s="128">
        <v>0.8</v>
      </c>
      <c r="F32" s="128">
        <f>Tabelle15678910111213[[#This Row],[Kicker]]-Tabelle15678910111213[[#This Row],[NEU]]</f>
        <v>0.19999999999999996</v>
      </c>
      <c r="G32" s="7">
        <v>1.4</v>
      </c>
      <c r="H32" s="9">
        <v>0.8</v>
      </c>
      <c r="I32" s="7">
        <v>31</v>
      </c>
      <c r="J32" s="10">
        <f>SCF!$L32+SCF!$N32</f>
        <v>4</v>
      </c>
      <c r="K32" s="11">
        <v>0</v>
      </c>
      <c r="L32" s="7">
        <v>2</v>
      </c>
      <c r="M32" s="7">
        <v>0</v>
      </c>
      <c r="N32" s="7">
        <v>2</v>
      </c>
      <c r="O32" s="12">
        <v>0</v>
      </c>
      <c r="P32" s="7">
        <v>36</v>
      </c>
      <c r="Q32" s="7">
        <v>3.75</v>
      </c>
    </row>
    <row r="33" spans="1:17" ht="15" x14ac:dyDescent="0.4">
      <c r="A33" s="287"/>
      <c r="B33" s="134"/>
      <c r="C33" s="127" t="s">
        <v>53</v>
      </c>
      <c r="D33" s="182"/>
      <c r="E33" s="128"/>
      <c r="F33" s="128">
        <f>Tabelle15678910111213[[#This Row],[Kicker]]-Tabelle15678910111213[[#This Row],[NEU]]</f>
        <v>0</v>
      </c>
      <c r="G33" s="7"/>
      <c r="H33" s="9"/>
      <c r="I33" s="7"/>
      <c r="J33" s="7"/>
      <c r="K33" s="24"/>
      <c r="L33" s="7"/>
      <c r="M33" s="7"/>
      <c r="N33" s="7"/>
      <c r="O33" s="12"/>
      <c r="P33" s="7"/>
      <c r="Q33" s="7"/>
    </row>
    <row r="34" spans="1:17" s="18" customFormat="1" ht="15" x14ac:dyDescent="0.4">
      <c r="A34" s="156"/>
      <c r="B34" s="156"/>
      <c r="C34" s="158" t="s">
        <v>53</v>
      </c>
      <c r="D34" s="219">
        <f>SUM(D2:D33)</f>
        <v>60</v>
      </c>
      <c r="E34" s="157"/>
      <c r="F34" s="157">
        <f>SUM(F2:F33)</f>
        <v>-2.9999999999999982</v>
      </c>
      <c r="G34" s="22"/>
      <c r="H34" s="25"/>
      <c r="I34" s="22"/>
      <c r="J34" s="7"/>
      <c r="K34" s="24"/>
      <c r="L34" s="22"/>
      <c r="M34" s="22"/>
      <c r="N34" s="22"/>
      <c r="O34" s="26"/>
      <c r="P34" s="7"/>
      <c r="Q34" s="7"/>
    </row>
    <row r="35" spans="1:17" s="14" customFormat="1" x14ac:dyDescent="0.35">
      <c r="A35" s="27"/>
      <c r="B35" s="28"/>
      <c r="C35" s="22" t="s">
        <v>24</v>
      </c>
      <c r="D35" s="22"/>
      <c r="E35" s="21"/>
      <c r="F35" s="21"/>
      <c r="G35" s="22"/>
      <c r="H35" s="25"/>
      <c r="I35" s="22"/>
      <c r="J35" s="22"/>
      <c r="K35" s="29"/>
      <c r="L35" s="22"/>
      <c r="M35" s="22"/>
      <c r="N35" s="22"/>
      <c r="O35" s="26"/>
      <c r="P35" s="7"/>
      <c r="Q35" s="7"/>
    </row>
    <row r="36" spans="1:17" s="16" customFormat="1" x14ac:dyDescent="0.35">
      <c r="A36" s="27"/>
      <c r="B36" s="28"/>
      <c r="C36" s="22" t="s">
        <v>17</v>
      </c>
      <c r="D36" s="22"/>
      <c r="E36" s="21"/>
      <c r="F36" s="21"/>
      <c r="G36" s="22"/>
      <c r="H36" s="25"/>
      <c r="I36" s="22"/>
      <c r="J36" s="22"/>
      <c r="K36" s="29"/>
      <c r="L36" s="22"/>
      <c r="M36" s="22"/>
      <c r="N36" s="22"/>
      <c r="O36" s="26"/>
      <c r="P36" s="22"/>
      <c r="Q36" s="22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6"/>
  <sheetViews>
    <sheetView workbookViewId="0">
      <selection activeCell="D1" sqref="D1:D34"/>
    </sheetView>
  </sheetViews>
  <sheetFormatPr baseColWidth="10" defaultColWidth="8.7265625" defaultRowHeight="14.5" x14ac:dyDescent="0.35"/>
  <cols>
    <col min="1" max="1" width="16.90625" customWidth="1"/>
    <col min="2" max="2" width="16.81640625" customWidth="1"/>
    <col min="3" max="4" width="10.08984375" style="30" customWidth="1"/>
    <col min="5" max="6" width="10.08984375" style="31" customWidth="1"/>
    <col min="7" max="7" width="8" customWidth="1"/>
    <col min="8" max="8" width="6.6328125" style="31" customWidth="1"/>
    <col min="9" max="9" width="7.26953125" customWidth="1"/>
    <col min="10" max="10" width="8.1796875" customWidth="1"/>
    <col min="11" max="11" width="7.90625" style="32" customWidth="1"/>
    <col min="12" max="12" width="8.54296875" customWidth="1"/>
    <col min="13" max="13" width="6.81640625" customWidth="1"/>
    <col min="14" max="14" width="6.08984375" customWidth="1"/>
    <col min="15" max="15" width="7.36328125" customWidth="1"/>
    <col min="16" max="16" width="7.7265625" customWidth="1"/>
    <col min="17" max="17" width="8" customWidth="1"/>
    <col min="18" max="18" width="8.7265625" customWidth="1"/>
  </cols>
  <sheetData>
    <row r="1" spans="1:19" x14ac:dyDescent="0.35">
      <c r="A1" s="1" t="s">
        <v>0</v>
      </c>
      <c r="B1" s="2" t="s">
        <v>1</v>
      </c>
      <c r="C1" s="2" t="s">
        <v>2</v>
      </c>
      <c r="D1" s="179" t="s">
        <v>951</v>
      </c>
      <c r="E1" s="3" t="s">
        <v>3</v>
      </c>
      <c r="F1" s="3" t="s">
        <v>950</v>
      </c>
      <c r="G1" s="2" t="s">
        <v>4</v>
      </c>
      <c r="H1" s="3" t="s">
        <v>5</v>
      </c>
      <c r="I1" s="2" t="s">
        <v>6</v>
      </c>
      <c r="J1" s="2" t="s">
        <v>7</v>
      </c>
      <c r="K1" s="4" t="s">
        <v>8</v>
      </c>
      <c r="L1" s="2" t="s">
        <v>9</v>
      </c>
      <c r="M1" s="2" t="s">
        <v>10</v>
      </c>
      <c r="N1" s="2" t="s">
        <v>11</v>
      </c>
      <c r="O1" s="5" t="s">
        <v>12</v>
      </c>
      <c r="P1" s="2" t="s">
        <v>13</v>
      </c>
      <c r="Q1" s="2" t="s">
        <v>14</v>
      </c>
    </row>
    <row r="2" spans="1:19" s="16" customFormat="1" ht="15" x14ac:dyDescent="0.4">
      <c r="A2" s="156" t="s">
        <v>219</v>
      </c>
      <c r="B2" s="156" t="s">
        <v>220</v>
      </c>
      <c r="C2" s="127" t="s">
        <v>17</v>
      </c>
      <c r="D2" s="311">
        <v>0.8</v>
      </c>
      <c r="E2" s="128">
        <v>0.8</v>
      </c>
      <c r="F2" s="128">
        <f>Tabelle156789101112[[#This Row],[Kicker]]-Tabelle156789101112[[#This Row],[NEU]]</f>
        <v>0</v>
      </c>
      <c r="G2" s="7">
        <v>0.5</v>
      </c>
      <c r="H2" s="9">
        <v>0.4</v>
      </c>
      <c r="I2" s="7">
        <v>23</v>
      </c>
      <c r="J2" s="10">
        <f>'M05'!$L2+'M05'!$N2</f>
        <v>16</v>
      </c>
      <c r="K2" s="11">
        <v>2.5</v>
      </c>
      <c r="L2" s="7">
        <v>0</v>
      </c>
      <c r="M2" s="7">
        <v>0</v>
      </c>
      <c r="N2" s="7">
        <v>16</v>
      </c>
      <c r="O2" s="12">
        <v>2.5</v>
      </c>
      <c r="P2" s="2">
        <v>0</v>
      </c>
      <c r="Q2" s="2">
        <v>0</v>
      </c>
      <c r="R2" s="15"/>
      <c r="S2" s="15"/>
    </row>
    <row r="3" spans="1:19" s="14" customFormat="1" ht="15" x14ac:dyDescent="0.4">
      <c r="A3" s="156" t="s">
        <v>221</v>
      </c>
      <c r="B3" s="156" t="s">
        <v>222</v>
      </c>
      <c r="C3" s="127" t="s">
        <v>17</v>
      </c>
      <c r="D3" s="216">
        <v>3.2</v>
      </c>
      <c r="E3" s="128">
        <v>3.8</v>
      </c>
      <c r="F3" s="128">
        <f>Tabelle156789101112[[#This Row],[Kicker]]-Tabelle156789101112[[#This Row],[NEU]]</f>
        <v>-0.59999999999999964</v>
      </c>
      <c r="G3" s="33">
        <v>2.8</v>
      </c>
      <c r="H3" s="34">
        <v>4</v>
      </c>
      <c r="I3" s="33">
        <v>30</v>
      </c>
      <c r="J3" s="35">
        <f>'M05'!$L3+'M05'!$N3</f>
        <v>247</v>
      </c>
      <c r="K3" s="36">
        <v>2.78</v>
      </c>
      <c r="L3" s="33">
        <v>121</v>
      </c>
      <c r="M3" s="33">
        <v>2.67</v>
      </c>
      <c r="N3" s="33">
        <v>126</v>
      </c>
      <c r="O3" s="37">
        <v>2.88</v>
      </c>
      <c r="P3" s="33">
        <v>211</v>
      </c>
      <c r="Q3" s="33">
        <v>2.98</v>
      </c>
      <c r="R3" s="13"/>
      <c r="S3" s="13"/>
    </row>
    <row r="4" spans="1:19" s="14" customFormat="1" ht="15" x14ac:dyDescent="0.4">
      <c r="A4" s="156" t="s">
        <v>223</v>
      </c>
      <c r="B4" s="156" t="s">
        <v>129</v>
      </c>
      <c r="C4" s="127" t="s">
        <v>17</v>
      </c>
      <c r="D4" s="216">
        <v>0.5</v>
      </c>
      <c r="E4" s="128">
        <v>0.5</v>
      </c>
      <c r="F4" s="128">
        <f>Tabelle156789101112[[#This Row],[Kicker]]-Tabelle156789101112[[#This Row],[NEU]]</f>
        <v>0</v>
      </c>
      <c r="G4" s="7">
        <v>0.8</v>
      </c>
      <c r="H4" s="9">
        <v>0.25</v>
      </c>
      <c r="I4" s="7">
        <v>34</v>
      </c>
      <c r="J4" s="10">
        <v>0</v>
      </c>
      <c r="K4" s="11">
        <v>0</v>
      </c>
      <c r="L4" s="7">
        <v>0</v>
      </c>
      <c r="M4" s="7">
        <v>0</v>
      </c>
      <c r="N4" s="7">
        <v>0</v>
      </c>
      <c r="O4" s="12">
        <v>0</v>
      </c>
      <c r="P4" s="7">
        <v>29</v>
      </c>
      <c r="Q4" s="7">
        <v>3</v>
      </c>
      <c r="R4" s="13"/>
      <c r="S4" s="13"/>
    </row>
    <row r="5" spans="1:19" s="18" customFormat="1" ht="15" x14ac:dyDescent="0.4">
      <c r="A5" s="156" t="s">
        <v>224</v>
      </c>
      <c r="B5" s="156" t="s">
        <v>225</v>
      </c>
      <c r="C5" s="127" t="s">
        <v>24</v>
      </c>
      <c r="D5" s="216">
        <v>1</v>
      </c>
      <c r="E5" s="128">
        <v>0.5</v>
      </c>
      <c r="F5" s="128">
        <f>Tabelle156789101112[[#This Row],[Kicker]]-Tabelle156789101112[[#This Row],[NEU]]</f>
        <v>0.5</v>
      </c>
      <c r="G5" s="7">
        <v>0</v>
      </c>
      <c r="H5" s="9">
        <v>0.45</v>
      </c>
      <c r="I5" s="7">
        <v>21</v>
      </c>
      <c r="J5" s="10">
        <f>'M05'!$L5+'M05'!$N5</f>
        <v>0</v>
      </c>
      <c r="K5" s="11">
        <v>0</v>
      </c>
      <c r="L5" s="7">
        <v>0</v>
      </c>
      <c r="M5" s="7">
        <v>0</v>
      </c>
      <c r="N5" s="7">
        <v>0</v>
      </c>
      <c r="O5" s="12">
        <v>0</v>
      </c>
      <c r="P5" s="7">
        <v>0</v>
      </c>
      <c r="Q5" s="7">
        <v>0</v>
      </c>
      <c r="R5" s="17"/>
      <c r="S5" s="17"/>
    </row>
    <row r="6" spans="1:19" s="16" customFormat="1" ht="15" x14ac:dyDescent="0.4">
      <c r="A6" s="156" t="s">
        <v>226</v>
      </c>
      <c r="B6" s="156" t="s">
        <v>227</v>
      </c>
      <c r="C6" s="127" t="s">
        <v>24</v>
      </c>
      <c r="D6" s="216">
        <v>0.6</v>
      </c>
      <c r="E6" s="128">
        <v>0.5</v>
      </c>
      <c r="F6" s="128">
        <f>Tabelle156789101112[[#This Row],[Kicker]]-Tabelle156789101112[[#This Row],[NEU]]</f>
        <v>9.9999999999999978E-2</v>
      </c>
      <c r="G6" s="7">
        <v>0</v>
      </c>
      <c r="H6" s="9">
        <v>0.4</v>
      </c>
      <c r="I6" s="7">
        <v>19</v>
      </c>
      <c r="J6" s="10">
        <f>'M05'!$L6+'M05'!$N6</f>
        <v>0</v>
      </c>
      <c r="K6" s="11">
        <v>0</v>
      </c>
      <c r="L6" s="7">
        <v>0</v>
      </c>
      <c r="M6" s="7">
        <v>0</v>
      </c>
      <c r="N6" s="7">
        <v>0</v>
      </c>
      <c r="O6" s="12">
        <v>0</v>
      </c>
      <c r="P6" s="7">
        <v>0</v>
      </c>
      <c r="Q6" s="7">
        <v>0</v>
      </c>
    </row>
    <row r="7" spans="1:19" s="16" customFormat="1" ht="15" x14ac:dyDescent="0.4">
      <c r="A7" s="156" t="s">
        <v>228</v>
      </c>
      <c r="B7" s="156" t="s">
        <v>229</v>
      </c>
      <c r="C7" s="127" t="s">
        <v>24</v>
      </c>
      <c r="D7" s="216">
        <v>1.5</v>
      </c>
      <c r="E7" s="128">
        <v>1.6</v>
      </c>
      <c r="F7" s="128">
        <f>Tabelle156789101112[[#This Row],[Kicker]]-Tabelle156789101112[[#This Row],[NEU]]</f>
        <v>-0.10000000000000009</v>
      </c>
      <c r="G7" s="39">
        <v>1.5</v>
      </c>
      <c r="H7" s="41">
        <v>1.5</v>
      </c>
      <c r="I7" s="39">
        <v>22</v>
      </c>
      <c r="J7" s="42">
        <f>'M05'!$L7+'M05'!$N7</f>
        <v>38</v>
      </c>
      <c r="K7" s="43">
        <v>3.3</v>
      </c>
      <c r="L7" s="39">
        <v>12</v>
      </c>
      <c r="M7" s="39">
        <v>3</v>
      </c>
      <c r="N7" s="39">
        <v>26</v>
      </c>
      <c r="O7" s="44">
        <v>3.3</v>
      </c>
      <c r="P7" s="39">
        <v>0</v>
      </c>
      <c r="Q7" s="39">
        <v>0</v>
      </c>
    </row>
    <row r="8" spans="1:19" s="18" customFormat="1" ht="15" x14ac:dyDescent="0.4">
      <c r="A8" s="156" t="s">
        <v>230</v>
      </c>
      <c r="B8" s="156" t="s">
        <v>231</v>
      </c>
      <c r="C8" s="127" t="s">
        <v>24</v>
      </c>
      <c r="D8" s="216">
        <v>0.5</v>
      </c>
      <c r="E8" s="128">
        <v>0.5</v>
      </c>
      <c r="F8" s="128">
        <f>Tabelle156789101112[[#This Row],[Kicker]]-Tabelle156789101112[[#This Row],[NEU]]</f>
        <v>0</v>
      </c>
      <c r="G8" s="7">
        <v>0</v>
      </c>
      <c r="H8" s="9">
        <v>0.15</v>
      </c>
      <c r="I8" s="7">
        <v>19</v>
      </c>
      <c r="J8" s="10">
        <f>'M05'!$L8+'M05'!$N8</f>
        <v>0</v>
      </c>
      <c r="K8" s="11">
        <v>0</v>
      </c>
      <c r="L8" s="7">
        <v>0</v>
      </c>
      <c r="M8" s="7">
        <v>0</v>
      </c>
      <c r="N8" s="7">
        <v>0</v>
      </c>
      <c r="O8" s="12">
        <v>0</v>
      </c>
      <c r="P8" s="7">
        <v>0</v>
      </c>
      <c r="Q8" s="7">
        <v>0</v>
      </c>
    </row>
    <row r="9" spans="1:19" s="18" customFormat="1" ht="15" x14ac:dyDescent="0.4">
      <c r="A9" s="274" t="s">
        <v>232</v>
      </c>
      <c r="B9" s="274" t="s">
        <v>233</v>
      </c>
      <c r="C9" s="127" t="s">
        <v>24</v>
      </c>
      <c r="D9" s="216">
        <v>2</v>
      </c>
      <c r="E9" s="128">
        <v>2.4</v>
      </c>
      <c r="F9" s="128">
        <f>Tabelle156789101112[[#This Row],[Kicker]]-Tabelle156789101112[[#This Row],[NEU]]</f>
        <v>-0.39999999999999991</v>
      </c>
      <c r="G9" s="45">
        <v>3.2</v>
      </c>
      <c r="H9" s="46">
        <v>8</v>
      </c>
      <c r="I9" s="45">
        <v>26</v>
      </c>
      <c r="J9" s="47">
        <f>'M05'!$L9+'M05'!$N9</f>
        <v>78</v>
      </c>
      <c r="K9" s="48">
        <v>3.44</v>
      </c>
      <c r="L9" s="45">
        <v>13</v>
      </c>
      <c r="M9" s="45">
        <v>3.8</v>
      </c>
      <c r="N9" s="45">
        <v>65</v>
      </c>
      <c r="O9" s="49">
        <v>3.26</v>
      </c>
      <c r="P9" s="45">
        <v>83</v>
      </c>
      <c r="Q9" s="45">
        <v>3</v>
      </c>
    </row>
    <row r="10" spans="1:19" s="14" customFormat="1" ht="15" x14ac:dyDescent="0.4">
      <c r="A10" s="156" t="s">
        <v>234</v>
      </c>
      <c r="B10" s="156" t="s">
        <v>187</v>
      </c>
      <c r="C10" s="127" t="s">
        <v>24</v>
      </c>
      <c r="D10" s="216">
        <v>3</v>
      </c>
      <c r="E10" s="128">
        <v>2.8</v>
      </c>
      <c r="F10" s="128">
        <f>Tabelle156789101112[[#This Row],[Kicker]]-Tabelle156789101112[[#This Row],[NEU]]</f>
        <v>0.20000000000000018</v>
      </c>
      <c r="G10" s="33">
        <v>2</v>
      </c>
      <c r="H10" s="34">
        <v>12</v>
      </c>
      <c r="I10" s="33">
        <v>28</v>
      </c>
      <c r="J10" s="35">
        <f>'M05'!$L10+'M05'!$N10</f>
        <v>173</v>
      </c>
      <c r="K10" s="36">
        <v>3.33</v>
      </c>
      <c r="L10" s="33">
        <v>70</v>
      </c>
      <c r="M10" s="33">
        <v>3.43</v>
      </c>
      <c r="N10" s="33">
        <v>103</v>
      </c>
      <c r="O10" s="33">
        <v>3.25</v>
      </c>
      <c r="P10" s="33">
        <v>115</v>
      </c>
      <c r="Q10" s="33">
        <v>3.66</v>
      </c>
    </row>
    <row r="11" spans="1:19" s="14" customFormat="1" ht="15" x14ac:dyDescent="0.4">
      <c r="A11" s="156" t="s">
        <v>235</v>
      </c>
      <c r="B11" s="156" t="s">
        <v>231</v>
      </c>
      <c r="C11" s="127" t="s">
        <v>24</v>
      </c>
      <c r="D11" s="216">
        <v>1.4</v>
      </c>
      <c r="E11" s="128">
        <v>1.2</v>
      </c>
      <c r="F11" s="128">
        <f>Tabelle156789101112[[#This Row],[Kicker]]-Tabelle156789101112[[#This Row],[NEU]]</f>
        <v>0.19999999999999996</v>
      </c>
      <c r="G11" s="7">
        <v>1.5</v>
      </c>
      <c r="H11" s="9">
        <v>1.5</v>
      </c>
      <c r="I11" s="7">
        <v>27</v>
      </c>
      <c r="J11" s="10">
        <f>'M05'!$L11+'M05'!$N11</f>
        <v>47</v>
      </c>
      <c r="K11" s="11">
        <v>3.45</v>
      </c>
      <c r="L11" s="7">
        <v>39</v>
      </c>
      <c r="M11" s="7">
        <v>3.38</v>
      </c>
      <c r="N11" s="7">
        <v>8</v>
      </c>
      <c r="O11" s="12">
        <v>0</v>
      </c>
      <c r="P11" s="7">
        <v>30</v>
      </c>
      <c r="Q11" s="7">
        <v>3.1</v>
      </c>
    </row>
    <row r="12" spans="1:19" s="14" customFormat="1" ht="15" x14ac:dyDescent="0.4">
      <c r="A12" s="156" t="s">
        <v>236</v>
      </c>
      <c r="B12" s="156" t="s">
        <v>237</v>
      </c>
      <c r="C12" s="127" t="s">
        <v>24</v>
      </c>
      <c r="D12" s="216">
        <v>2.6</v>
      </c>
      <c r="E12" s="128">
        <v>2.6</v>
      </c>
      <c r="F12" s="128">
        <f>Tabelle156789101112[[#This Row],[Kicker]]-Tabelle156789101112[[#This Row],[NEU]]</f>
        <v>0</v>
      </c>
      <c r="G12" s="33">
        <v>1.8</v>
      </c>
      <c r="H12" s="34">
        <v>1.8</v>
      </c>
      <c r="I12" s="33">
        <v>31</v>
      </c>
      <c r="J12" s="35">
        <f>'M05'!$L12+'M05'!$N12</f>
        <v>151</v>
      </c>
      <c r="K12" s="36">
        <v>3.44</v>
      </c>
      <c r="L12" s="33">
        <v>86</v>
      </c>
      <c r="M12" s="33">
        <v>3.2</v>
      </c>
      <c r="N12" s="33">
        <v>65</v>
      </c>
      <c r="O12" s="37">
        <v>3.65</v>
      </c>
      <c r="P12" s="33">
        <v>77</v>
      </c>
      <c r="Q12" s="33">
        <v>3.67</v>
      </c>
    </row>
    <row r="13" spans="1:19" s="14" customFormat="1" ht="15" x14ac:dyDescent="0.4">
      <c r="A13" s="156" t="s">
        <v>238</v>
      </c>
      <c r="B13" s="156" t="s">
        <v>239</v>
      </c>
      <c r="C13" s="127" t="s">
        <v>24</v>
      </c>
      <c r="D13" s="216">
        <v>1.2</v>
      </c>
      <c r="E13" s="128">
        <v>1.2</v>
      </c>
      <c r="F13" s="128">
        <f>Tabelle156789101112[[#This Row],[Kicker]]-Tabelle156789101112[[#This Row],[NEU]]</f>
        <v>0</v>
      </c>
      <c r="G13" s="7">
        <v>1.8</v>
      </c>
      <c r="H13" s="9">
        <v>1.2</v>
      </c>
      <c r="I13" s="7">
        <v>32</v>
      </c>
      <c r="J13" s="10">
        <f>'M05'!$L13+'M05'!$N13</f>
        <v>54</v>
      </c>
      <c r="K13" s="11">
        <v>3.83</v>
      </c>
      <c r="L13" s="7">
        <v>22</v>
      </c>
      <c r="M13" s="7">
        <v>5</v>
      </c>
      <c r="N13" s="7">
        <v>32</v>
      </c>
      <c r="O13" s="12">
        <v>3.25</v>
      </c>
      <c r="P13" s="7">
        <v>60</v>
      </c>
      <c r="Q13" s="7">
        <v>3.71</v>
      </c>
    </row>
    <row r="14" spans="1:19" s="14" customFormat="1" ht="15" x14ac:dyDescent="0.4">
      <c r="A14" s="274" t="s">
        <v>240</v>
      </c>
      <c r="B14" s="274" t="s">
        <v>241</v>
      </c>
      <c r="C14" s="127" t="s">
        <v>24</v>
      </c>
      <c r="D14" s="216">
        <v>2.2000000000000002</v>
      </c>
      <c r="E14" s="128">
        <v>2.6</v>
      </c>
      <c r="F14" s="128">
        <f>Tabelle156789101112[[#This Row],[Kicker]]-Tabelle156789101112[[#This Row],[NEU]]</f>
        <v>-0.39999999999999991</v>
      </c>
      <c r="G14" s="33">
        <v>2</v>
      </c>
      <c r="H14" s="34">
        <v>3.5</v>
      </c>
      <c r="I14" s="33">
        <v>31</v>
      </c>
      <c r="J14" s="35">
        <f>'M05'!$L14+'M05'!$N14</f>
        <v>139</v>
      </c>
      <c r="K14" s="36">
        <v>3.31</v>
      </c>
      <c r="L14" s="33">
        <v>73</v>
      </c>
      <c r="M14" s="33">
        <v>3.25</v>
      </c>
      <c r="N14" s="33">
        <v>66</v>
      </c>
      <c r="O14" s="37">
        <v>3.37</v>
      </c>
      <c r="P14" s="33">
        <v>105</v>
      </c>
      <c r="Q14" s="33">
        <v>3.61</v>
      </c>
    </row>
    <row r="15" spans="1:19" s="16" customFormat="1" ht="15" x14ac:dyDescent="0.4">
      <c r="A15" s="156" t="s">
        <v>242</v>
      </c>
      <c r="B15" s="156" t="s">
        <v>243</v>
      </c>
      <c r="C15" s="127" t="s">
        <v>24</v>
      </c>
      <c r="D15" s="216">
        <v>1.7</v>
      </c>
      <c r="E15" s="128">
        <v>2</v>
      </c>
      <c r="F15" s="128">
        <f>Tabelle156789101112[[#This Row],[Kicker]]-Tabelle156789101112[[#This Row],[NEU]]</f>
        <v>-0.30000000000000004</v>
      </c>
      <c r="G15" s="39">
        <v>1.6</v>
      </c>
      <c r="H15" s="41">
        <v>0.8</v>
      </c>
      <c r="I15" s="39">
        <v>33</v>
      </c>
      <c r="J15" s="42">
        <f>'M05'!$L15+'M05'!$N15</f>
        <v>85</v>
      </c>
      <c r="K15" s="43">
        <v>3.31</v>
      </c>
      <c r="L15" s="39">
        <v>45</v>
      </c>
      <c r="M15" s="39">
        <v>3.4</v>
      </c>
      <c r="N15" s="39">
        <v>40</v>
      </c>
      <c r="O15" s="44">
        <v>3.21</v>
      </c>
      <c r="P15" s="39">
        <v>18</v>
      </c>
      <c r="Q15" s="39">
        <v>4</v>
      </c>
    </row>
    <row r="16" spans="1:19" s="14" customFormat="1" ht="15" x14ac:dyDescent="0.4">
      <c r="A16" s="156" t="s">
        <v>244</v>
      </c>
      <c r="B16" s="156" t="s">
        <v>245</v>
      </c>
      <c r="C16" s="127" t="s">
        <v>24</v>
      </c>
      <c r="D16" s="216">
        <v>1.8</v>
      </c>
      <c r="E16" s="128">
        <v>2.2000000000000002</v>
      </c>
      <c r="F16" s="128">
        <f>Tabelle156789101112[[#This Row],[Kicker]]-Tabelle156789101112[[#This Row],[NEU]]</f>
        <v>-0.40000000000000013</v>
      </c>
      <c r="G16" s="33">
        <v>1.2</v>
      </c>
      <c r="H16" s="34">
        <v>1.5</v>
      </c>
      <c r="I16" s="33">
        <v>32</v>
      </c>
      <c r="J16" s="35">
        <f>'M05'!$L16+'M05'!$N16</f>
        <v>112</v>
      </c>
      <c r="K16" s="36">
        <v>3.39</v>
      </c>
      <c r="L16" s="33">
        <v>36</v>
      </c>
      <c r="M16" s="33">
        <v>3</v>
      </c>
      <c r="N16" s="33">
        <v>76</v>
      </c>
      <c r="O16" s="37">
        <v>3.51</v>
      </c>
      <c r="P16" s="33">
        <v>35</v>
      </c>
      <c r="Q16" s="33">
        <v>4.05</v>
      </c>
    </row>
    <row r="17" spans="1:17" s="14" customFormat="1" ht="15" x14ac:dyDescent="0.4">
      <c r="A17" s="156" t="s">
        <v>246</v>
      </c>
      <c r="B17" s="156" t="s">
        <v>247</v>
      </c>
      <c r="C17" s="127" t="s">
        <v>38</v>
      </c>
      <c r="D17" s="216">
        <v>3.2</v>
      </c>
      <c r="E17" s="128">
        <v>3.8</v>
      </c>
      <c r="F17" s="128">
        <f>Tabelle156789101112[[#This Row],[Kicker]]-Tabelle156789101112[[#This Row],[NEU]]</f>
        <v>-0.59999999999999964</v>
      </c>
      <c r="G17" s="33">
        <v>1.8</v>
      </c>
      <c r="H17" s="34">
        <v>20</v>
      </c>
      <c r="I17" s="33">
        <v>24</v>
      </c>
      <c r="J17" s="35">
        <f>'M05'!$L17+'M05'!$N17</f>
        <v>189</v>
      </c>
      <c r="K17" s="36">
        <v>3.13</v>
      </c>
      <c r="L17" s="33">
        <v>76</v>
      </c>
      <c r="M17" s="33">
        <v>3.23</v>
      </c>
      <c r="N17" s="33">
        <v>113</v>
      </c>
      <c r="O17" s="37">
        <v>3.05</v>
      </c>
      <c r="P17" s="33">
        <v>0</v>
      </c>
      <c r="Q17" s="33">
        <v>0</v>
      </c>
    </row>
    <row r="18" spans="1:17" s="16" customFormat="1" ht="15" x14ac:dyDescent="0.4">
      <c r="A18" s="156" t="s">
        <v>248</v>
      </c>
      <c r="B18" s="156" t="s">
        <v>129</v>
      </c>
      <c r="C18" s="127" t="s">
        <v>38</v>
      </c>
      <c r="D18" s="216">
        <v>0.6</v>
      </c>
      <c r="E18" s="128">
        <v>0.5</v>
      </c>
      <c r="F18" s="128">
        <f>Tabelle156789101112[[#This Row],[Kicker]]-Tabelle156789101112[[#This Row],[NEU]]</f>
        <v>9.9999999999999978E-2</v>
      </c>
      <c r="G18" s="7">
        <v>0</v>
      </c>
      <c r="H18" s="9">
        <v>0.22500000000000001</v>
      </c>
      <c r="I18" s="7">
        <v>20</v>
      </c>
      <c r="J18" s="10">
        <f>'M05'!$L18+'M05'!$N18</f>
        <v>0</v>
      </c>
      <c r="K18" s="11">
        <v>0</v>
      </c>
      <c r="L18" s="7">
        <v>0</v>
      </c>
      <c r="M18" s="7">
        <v>0</v>
      </c>
      <c r="N18" s="7">
        <v>0</v>
      </c>
      <c r="O18" s="12">
        <v>0</v>
      </c>
      <c r="P18" s="7">
        <v>0</v>
      </c>
      <c r="Q18" s="7">
        <v>0</v>
      </c>
    </row>
    <row r="19" spans="1:17" s="16" customFormat="1" ht="15" x14ac:dyDescent="0.4">
      <c r="A19" s="274" t="s">
        <v>249</v>
      </c>
      <c r="B19" s="274" t="s">
        <v>250</v>
      </c>
      <c r="C19" s="127" t="s">
        <v>38</v>
      </c>
      <c r="D19" s="216">
        <v>1.5</v>
      </c>
      <c r="E19" s="128">
        <v>1.4</v>
      </c>
      <c r="F19" s="128">
        <f>Tabelle156789101112[[#This Row],[Kicker]]-Tabelle156789101112[[#This Row],[NEU]]</f>
        <v>0.10000000000000009</v>
      </c>
      <c r="G19" s="39">
        <v>0</v>
      </c>
      <c r="H19" s="41">
        <v>1.2</v>
      </c>
      <c r="I19" s="39">
        <v>23</v>
      </c>
      <c r="J19" s="42">
        <f>'M05'!$L19+'M05'!$N19</f>
        <v>0</v>
      </c>
      <c r="K19" s="43">
        <v>0</v>
      </c>
      <c r="L19" s="39">
        <v>0</v>
      </c>
      <c r="M19" s="39">
        <v>0</v>
      </c>
      <c r="N19" s="39">
        <v>0</v>
      </c>
      <c r="O19" s="44">
        <v>0</v>
      </c>
      <c r="P19" s="39">
        <v>0</v>
      </c>
      <c r="Q19" s="39">
        <v>0</v>
      </c>
    </row>
    <row r="20" spans="1:17" s="16" customFormat="1" ht="15" x14ac:dyDescent="0.4">
      <c r="A20" s="156"/>
      <c r="B20" s="156"/>
      <c r="C20" s="127" t="s">
        <v>38</v>
      </c>
      <c r="D20" s="216"/>
      <c r="E20" s="128">
        <v>1.4</v>
      </c>
      <c r="F20" s="128">
        <f>Tabelle156789101112[[#This Row],[Kicker]]-Tabelle156789101112[[#This Row],[NEU]]</f>
        <v>-1.4</v>
      </c>
      <c r="G20" s="7">
        <v>2</v>
      </c>
      <c r="H20" s="9">
        <v>3.5</v>
      </c>
      <c r="I20" s="7">
        <v>26</v>
      </c>
      <c r="J20" s="10">
        <f>'M05'!$L20+'M05'!$N20</f>
        <v>54</v>
      </c>
      <c r="K20" s="11">
        <v>3.56</v>
      </c>
      <c r="L20" s="7">
        <v>28</v>
      </c>
      <c r="M20" s="7">
        <v>4</v>
      </c>
      <c r="N20" s="7">
        <v>26</v>
      </c>
      <c r="O20" s="12">
        <v>0</v>
      </c>
      <c r="P20" s="7">
        <v>0</v>
      </c>
      <c r="Q20" s="7">
        <v>0</v>
      </c>
    </row>
    <row r="21" spans="1:17" s="18" customFormat="1" ht="15" x14ac:dyDescent="0.4">
      <c r="A21" s="156" t="s">
        <v>251</v>
      </c>
      <c r="B21" s="325" t="s">
        <v>16</v>
      </c>
      <c r="C21" s="127" t="s">
        <v>38</v>
      </c>
      <c r="D21" s="216">
        <v>0.6</v>
      </c>
      <c r="E21" s="128">
        <v>0.5</v>
      </c>
      <c r="F21" s="128">
        <f>Tabelle156789101112[[#This Row],[Kicker]]-Tabelle156789101112[[#This Row],[NEU]]</f>
        <v>9.9999999999999978E-2</v>
      </c>
      <c r="G21" s="7">
        <v>0.3</v>
      </c>
      <c r="H21" s="9">
        <v>0.5</v>
      </c>
      <c r="I21" s="7">
        <v>24</v>
      </c>
      <c r="J21" s="10">
        <f>'M05'!$L21+'M05'!$N21</f>
        <v>10</v>
      </c>
      <c r="K21" s="11">
        <v>4.25</v>
      </c>
      <c r="L21" s="7">
        <v>0</v>
      </c>
      <c r="M21" s="7">
        <v>0</v>
      </c>
      <c r="N21" s="7">
        <v>10</v>
      </c>
      <c r="O21" s="12">
        <v>4.25</v>
      </c>
      <c r="P21" s="7">
        <v>0</v>
      </c>
      <c r="Q21" s="7">
        <v>0</v>
      </c>
    </row>
    <row r="22" spans="1:17" s="14" customFormat="1" ht="15" x14ac:dyDescent="0.4">
      <c r="A22" s="274" t="s">
        <v>252</v>
      </c>
      <c r="B22" s="274" t="s">
        <v>253</v>
      </c>
      <c r="C22" s="127" t="s">
        <v>38</v>
      </c>
      <c r="D22" s="216">
        <v>4.2</v>
      </c>
      <c r="E22" s="128">
        <v>5</v>
      </c>
      <c r="F22" s="128">
        <f>Tabelle156789101112[[#This Row],[Kicker]]-Tabelle156789101112[[#This Row],[NEU]]</f>
        <v>-0.79999999999999982</v>
      </c>
      <c r="G22" s="33">
        <v>1.8</v>
      </c>
      <c r="H22" s="34">
        <v>24</v>
      </c>
      <c r="I22" s="33">
        <v>22</v>
      </c>
      <c r="J22" s="35">
        <f>'M05'!$L22+'M05'!$N22</f>
        <v>247</v>
      </c>
      <c r="K22" s="36">
        <v>2.86</v>
      </c>
      <c r="L22" s="33">
        <v>103</v>
      </c>
      <c r="M22" s="33">
        <v>2.65</v>
      </c>
      <c r="N22" s="33">
        <v>144</v>
      </c>
      <c r="O22" s="37">
        <v>2.95</v>
      </c>
      <c r="P22" s="33">
        <v>226</v>
      </c>
      <c r="Q22" s="33">
        <v>3.08</v>
      </c>
    </row>
    <row r="23" spans="1:17" s="14" customFormat="1" ht="15" x14ac:dyDescent="0.4">
      <c r="A23" s="156" t="s">
        <v>254</v>
      </c>
      <c r="B23" s="156" t="s">
        <v>255</v>
      </c>
      <c r="C23" s="127" t="s">
        <v>38</v>
      </c>
      <c r="D23" s="216">
        <v>1.4</v>
      </c>
      <c r="E23" s="128">
        <v>1.4</v>
      </c>
      <c r="F23" s="128">
        <f>Tabelle156789101112[[#This Row],[Kicker]]-Tabelle156789101112[[#This Row],[NEU]]</f>
        <v>0</v>
      </c>
      <c r="G23" s="7">
        <v>2</v>
      </c>
      <c r="H23" s="9">
        <v>3.5</v>
      </c>
      <c r="I23" s="7">
        <v>25</v>
      </c>
      <c r="J23" s="10">
        <f>'M05'!$L23+'M05'!$N23</f>
        <v>38</v>
      </c>
      <c r="K23" s="11">
        <v>3.85</v>
      </c>
      <c r="L23" s="7">
        <v>28</v>
      </c>
      <c r="M23" s="7">
        <v>3.85</v>
      </c>
      <c r="N23" s="7">
        <v>10</v>
      </c>
      <c r="O23" s="12">
        <v>0</v>
      </c>
      <c r="P23" s="7">
        <v>126</v>
      </c>
      <c r="Q23" s="7">
        <v>3.45</v>
      </c>
    </row>
    <row r="24" spans="1:17" s="14" customFormat="1" ht="15" x14ac:dyDescent="0.4">
      <c r="A24" s="274" t="s">
        <v>256</v>
      </c>
      <c r="B24" s="274" t="s">
        <v>257</v>
      </c>
      <c r="C24" s="127" t="s">
        <v>38</v>
      </c>
      <c r="D24" s="216">
        <v>1.5</v>
      </c>
      <c r="E24" s="128">
        <v>1.6</v>
      </c>
      <c r="F24" s="128">
        <f>Tabelle156789101112[[#This Row],[Kicker]]-Tabelle156789101112[[#This Row],[NEU]]</f>
        <v>-0.10000000000000009</v>
      </c>
      <c r="G24" s="7">
        <v>2</v>
      </c>
      <c r="H24" s="9">
        <v>5</v>
      </c>
      <c r="I24" s="7">
        <v>27</v>
      </c>
      <c r="J24" s="10">
        <f>'M05'!$L24+'M05'!$N24</f>
        <v>12</v>
      </c>
      <c r="K24" s="11">
        <v>0</v>
      </c>
      <c r="L24" s="7">
        <v>0</v>
      </c>
      <c r="M24" s="7">
        <v>0</v>
      </c>
      <c r="N24" s="7">
        <v>12</v>
      </c>
      <c r="O24" s="12">
        <v>0</v>
      </c>
      <c r="P24" s="7">
        <v>0</v>
      </c>
      <c r="Q24" s="7">
        <v>0</v>
      </c>
    </row>
    <row r="25" spans="1:17" s="18" customFormat="1" ht="15" x14ac:dyDescent="0.4">
      <c r="A25" s="156" t="s">
        <v>258</v>
      </c>
      <c r="B25" s="156" t="s">
        <v>259</v>
      </c>
      <c r="C25" s="127" t="s">
        <v>38</v>
      </c>
      <c r="D25" s="216">
        <v>3.5</v>
      </c>
      <c r="E25" s="128">
        <v>4</v>
      </c>
      <c r="F25" s="128">
        <f>Tabelle156789101112[[#This Row],[Kicker]]-Tabelle156789101112[[#This Row],[NEU]]</f>
        <v>-0.5</v>
      </c>
      <c r="G25" s="7">
        <v>2.8</v>
      </c>
      <c r="H25" s="9">
        <v>2.5</v>
      </c>
      <c r="I25" s="7">
        <v>30</v>
      </c>
      <c r="J25" s="10">
        <f>'M05'!$L25+'M05'!$N25</f>
        <v>211</v>
      </c>
      <c r="K25" s="11">
        <v>3.3</v>
      </c>
      <c r="L25" s="7">
        <v>100</v>
      </c>
      <c r="M25" s="7">
        <v>3.29</v>
      </c>
      <c r="N25" s="7">
        <v>111</v>
      </c>
      <c r="O25" s="12">
        <v>3.31</v>
      </c>
      <c r="P25" s="7">
        <v>134</v>
      </c>
      <c r="Q25" s="7">
        <v>3.55</v>
      </c>
    </row>
    <row r="26" spans="1:17" s="16" customFormat="1" ht="15" x14ac:dyDescent="0.4">
      <c r="A26" s="156" t="s">
        <v>260</v>
      </c>
      <c r="B26" s="325" t="s">
        <v>261</v>
      </c>
      <c r="C26" s="127" t="s">
        <v>38</v>
      </c>
      <c r="D26" s="216">
        <v>1.4</v>
      </c>
      <c r="E26" s="128">
        <v>1.2</v>
      </c>
      <c r="F26" s="128">
        <f>Tabelle156789101112[[#This Row],[Kicker]]-Tabelle156789101112[[#This Row],[NEU]]</f>
        <v>0.19999999999999996</v>
      </c>
      <c r="G26" s="7">
        <v>0.7</v>
      </c>
      <c r="H26" s="9">
        <v>1.5</v>
      </c>
      <c r="I26" s="7">
        <v>27</v>
      </c>
      <c r="J26" s="10">
        <f>'M05'!$L26+'M05'!$N26</f>
        <v>41</v>
      </c>
      <c r="K26" s="11">
        <v>4.17</v>
      </c>
      <c r="L26" s="7">
        <v>5</v>
      </c>
      <c r="M26" s="7">
        <v>4.55</v>
      </c>
      <c r="N26" s="7">
        <v>36</v>
      </c>
      <c r="O26" s="12">
        <v>3.49</v>
      </c>
      <c r="P26" s="7">
        <v>57</v>
      </c>
      <c r="Q26" s="7">
        <v>0</v>
      </c>
    </row>
    <row r="27" spans="1:17" s="16" customFormat="1" ht="15" x14ac:dyDescent="0.4">
      <c r="A27" s="274" t="s">
        <v>262</v>
      </c>
      <c r="B27" s="274" t="s">
        <v>263</v>
      </c>
      <c r="C27" s="127" t="s">
        <v>38</v>
      </c>
      <c r="D27" s="216">
        <v>4</v>
      </c>
      <c r="E27" s="128">
        <v>4.5</v>
      </c>
      <c r="F27" s="128">
        <f>Tabelle156789101112[[#This Row],[Kicker]]-Tabelle156789101112[[#This Row],[NEU]]</f>
        <v>-0.5</v>
      </c>
      <c r="G27" s="7">
        <v>3.5</v>
      </c>
      <c r="H27" s="9">
        <v>20</v>
      </c>
      <c r="I27" s="7">
        <v>28</v>
      </c>
      <c r="J27" s="10">
        <f>'M05'!$L27+'M05'!$N27</f>
        <v>223</v>
      </c>
      <c r="K27" s="11">
        <v>3.02</v>
      </c>
      <c r="L27" s="7">
        <v>90</v>
      </c>
      <c r="M27" s="7">
        <v>3.07</v>
      </c>
      <c r="N27" s="7">
        <v>133</v>
      </c>
      <c r="O27" s="12">
        <v>2.98</v>
      </c>
      <c r="P27" s="7">
        <v>116</v>
      </c>
      <c r="Q27" s="7">
        <v>2.97</v>
      </c>
    </row>
    <row r="28" spans="1:17" s="16" customFormat="1" ht="15" x14ac:dyDescent="0.4">
      <c r="A28" s="156" t="s">
        <v>264</v>
      </c>
      <c r="B28" s="156" t="s">
        <v>265</v>
      </c>
      <c r="C28" s="127" t="s">
        <v>53</v>
      </c>
      <c r="D28" s="216">
        <v>2.2999999999999998</v>
      </c>
      <c r="E28" s="128">
        <v>2</v>
      </c>
      <c r="F28" s="128">
        <f>Tabelle156789101112[[#This Row],[Kicker]]-Tabelle156789101112[[#This Row],[NEU]]</f>
        <v>0.29999999999999982</v>
      </c>
      <c r="G28" s="7">
        <v>1.5</v>
      </c>
      <c r="H28" s="9">
        <v>10</v>
      </c>
      <c r="I28" s="7">
        <v>20</v>
      </c>
      <c r="J28" s="10">
        <f>'M05'!$L28+'M05'!$N28</f>
        <v>69</v>
      </c>
      <c r="K28" s="11">
        <v>3.63</v>
      </c>
      <c r="L28" s="7">
        <v>10</v>
      </c>
      <c r="M28" s="7">
        <v>0</v>
      </c>
      <c r="N28" s="7">
        <v>59</v>
      </c>
      <c r="O28" s="12">
        <v>3.63</v>
      </c>
      <c r="P28" s="7">
        <v>10</v>
      </c>
      <c r="Q28" s="7">
        <v>4</v>
      </c>
    </row>
    <row r="29" spans="1:17" s="16" customFormat="1" ht="15" x14ac:dyDescent="0.4">
      <c r="A29" s="156" t="s">
        <v>266</v>
      </c>
      <c r="B29" s="156" t="s">
        <v>267</v>
      </c>
      <c r="C29" s="127" t="s">
        <v>53</v>
      </c>
      <c r="D29" s="216">
        <v>1.5</v>
      </c>
      <c r="E29" s="128">
        <v>1</v>
      </c>
      <c r="F29" s="128">
        <f>Tabelle156789101112[[#This Row],[Kicker]]-Tabelle156789101112[[#This Row],[NEU]]</f>
        <v>0.5</v>
      </c>
      <c r="G29" s="7">
        <v>0</v>
      </c>
      <c r="H29" s="9">
        <v>1.2</v>
      </c>
      <c r="I29" s="7">
        <v>22</v>
      </c>
      <c r="J29" s="10">
        <f>'M05'!$L29+'M05'!$N29</f>
        <v>0</v>
      </c>
      <c r="K29" s="11">
        <v>0</v>
      </c>
      <c r="L29" s="7">
        <v>0</v>
      </c>
      <c r="M29" s="7">
        <v>0</v>
      </c>
      <c r="N29" s="7">
        <v>0</v>
      </c>
      <c r="O29" s="12">
        <v>0</v>
      </c>
      <c r="P29" s="7">
        <v>0</v>
      </c>
      <c r="Q29" s="7">
        <v>0</v>
      </c>
    </row>
    <row r="30" spans="1:17" s="18" customFormat="1" ht="15" x14ac:dyDescent="0.4">
      <c r="A30" s="156" t="s">
        <v>268</v>
      </c>
      <c r="B30" s="156" t="s">
        <v>269</v>
      </c>
      <c r="C30" s="127" t="s">
        <v>53</v>
      </c>
      <c r="D30" s="216">
        <v>1.5</v>
      </c>
      <c r="E30" s="128">
        <v>1.4</v>
      </c>
      <c r="F30" s="128">
        <f>Tabelle156789101112[[#This Row],[Kicker]]-Tabelle156789101112[[#This Row],[NEU]]</f>
        <v>0.10000000000000009</v>
      </c>
      <c r="G30" s="7">
        <v>1.7</v>
      </c>
      <c r="H30" s="9">
        <v>3</v>
      </c>
      <c r="I30" s="7">
        <v>22</v>
      </c>
      <c r="J30" s="10">
        <f>'M05'!$L30+'M05'!$N30</f>
        <v>58</v>
      </c>
      <c r="K30" s="11">
        <v>3.88</v>
      </c>
      <c r="L30" s="7">
        <v>38</v>
      </c>
      <c r="M30" s="7">
        <v>3.7</v>
      </c>
      <c r="N30" s="7">
        <v>20</v>
      </c>
      <c r="O30" s="12">
        <v>4.5999999999999996</v>
      </c>
      <c r="P30" s="7">
        <v>172</v>
      </c>
      <c r="Q30" s="7">
        <v>3.4</v>
      </c>
    </row>
    <row r="31" spans="1:17" s="14" customFormat="1" ht="15" x14ac:dyDescent="0.4">
      <c r="A31" s="274" t="s">
        <v>270</v>
      </c>
      <c r="B31" s="274" t="s">
        <v>271</v>
      </c>
      <c r="C31" s="127" t="s">
        <v>53</v>
      </c>
      <c r="D31" s="182">
        <v>3.3</v>
      </c>
      <c r="E31" s="128">
        <v>3.5</v>
      </c>
      <c r="F31" s="128">
        <f>Tabelle156789101112[[#This Row],[Kicker]]-Tabelle156789101112[[#This Row],[NEU]]</f>
        <v>-0.20000000000000018</v>
      </c>
      <c r="G31" s="7">
        <v>1.8</v>
      </c>
      <c r="H31" s="9">
        <v>12</v>
      </c>
      <c r="I31" s="7">
        <v>24</v>
      </c>
      <c r="J31" s="10">
        <f>'M05'!$L31+'M05'!$N31</f>
        <v>178</v>
      </c>
      <c r="K31" s="11">
        <v>3.5</v>
      </c>
      <c r="L31" s="7">
        <v>72</v>
      </c>
      <c r="M31" s="7">
        <v>3.53</v>
      </c>
      <c r="N31" s="7">
        <v>106</v>
      </c>
      <c r="O31" s="12">
        <v>3.47</v>
      </c>
      <c r="P31" s="7">
        <v>81</v>
      </c>
      <c r="Q31" s="7">
        <v>3.84</v>
      </c>
    </row>
    <row r="32" spans="1:17" s="18" customFormat="1" ht="15" x14ac:dyDescent="0.4">
      <c r="A32" s="156"/>
      <c r="B32" s="156"/>
      <c r="C32" s="127"/>
      <c r="D32" s="216"/>
      <c r="E32" s="128"/>
      <c r="F32" s="128"/>
      <c r="G32" s="7"/>
      <c r="H32" s="9"/>
      <c r="I32" s="7"/>
      <c r="J32" s="10"/>
      <c r="K32" s="11"/>
      <c r="L32" s="7"/>
      <c r="M32" s="7"/>
      <c r="N32" s="7"/>
      <c r="O32" s="12"/>
      <c r="P32" s="7"/>
      <c r="Q32" s="7"/>
    </row>
    <row r="33" spans="1:17" ht="15" x14ac:dyDescent="0.4">
      <c r="A33" s="287"/>
      <c r="B33" s="134"/>
      <c r="C33" s="127"/>
      <c r="D33" s="182"/>
      <c r="E33" s="128"/>
      <c r="F33" s="128"/>
      <c r="G33" s="7"/>
      <c r="H33" s="9"/>
      <c r="I33" s="7"/>
      <c r="J33" s="7"/>
      <c r="K33" s="24"/>
      <c r="L33" s="7"/>
      <c r="M33" s="7"/>
      <c r="N33" s="7"/>
      <c r="O33" s="12"/>
      <c r="P33" s="7"/>
      <c r="Q33" s="7"/>
    </row>
    <row r="34" spans="1:17" s="18" customFormat="1" ht="15" x14ac:dyDescent="0.4">
      <c r="A34" s="156" t="s">
        <v>272</v>
      </c>
      <c r="B34" s="156" t="s">
        <v>273</v>
      </c>
      <c r="C34" s="158" t="s">
        <v>53</v>
      </c>
      <c r="D34" s="219">
        <f>SUM(D2:D33)</f>
        <v>54.499999999999993</v>
      </c>
      <c r="E34" s="157">
        <f>SUM(E2:E33)</f>
        <v>58.4</v>
      </c>
      <c r="F34" s="157">
        <f>SUM(F2:F33)</f>
        <v>-3.899999999999999</v>
      </c>
      <c r="G34" s="22">
        <v>2</v>
      </c>
      <c r="H34" s="25"/>
      <c r="I34" s="22"/>
      <c r="J34" s="7"/>
      <c r="K34" s="24"/>
      <c r="L34" s="22"/>
      <c r="M34" s="22"/>
      <c r="N34" s="22"/>
      <c r="O34" s="26"/>
      <c r="P34" s="7"/>
      <c r="Q34" s="7"/>
    </row>
    <row r="35" spans="1:17" s="14" customFormat="1" ht="15" x14ac:dyDescent="0.4">
      <c r="A35" s="161"/>
      <c r="B35" s="162"/>
      <c r="C35" s="158" t="s">
        <v>24</v>
      </c>
      <c r="D35" s="158"/>
      <c r="E35" s="157"/>
      <c r="F35" s="157"/>
      <c r="G35" s="22"/>
      <c r="H35" s="25"/>
      <c r="I35" s="22"/>
      <c r="J35" s="22"/>
      <c r="K35" s="29"/>
      <c r="L35" s="22"/>
      <c r="M35" s="22"/>
      <c r="N35" s="22"/>
      <c r="O35" s="26"/>
      <c r="P35" s="7"/>
      <c r="Q35" s="7"/>
    </row>
    <row r="36" spans="1:17" s="16" customFormat="1" x14ac:dyDescent="0.35">
      <c r="A36" s="27"/>
      <c r="B36" s="28"/>
      <c r="C36" s="22" t="s">
        <v>17</v>
      </c>
      <c r="D36" s="22"/>
      <c r="E36" s="21"/>
      <c r="F36" s="21"/>
      <c r="G36" s="22"/>
      <c r="H36" s="25"/>
      <c r="I36" s="22"/>
      <c r="J36" s="22"/>
      <c r="K36" s="29"/>
      <c r="L36" s="22"/>
      <c r="M36" s="22"/>
      <c r="N36" s="22"/>
      <c r="O36" s="26"/>
      <c r="P36" s="22"/>
      <c r="Q36" s="22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3"/>
  <sheetViews>
    <sheetView workbookViewId="0">
      <selection activeCell="B4" sqref="B4"/>
    </sheetView>
  </sheetViews>
  <sheetFormatPr baseColWidth="10" defaultColWidth="8.7265625" defaultRowHeight="14.5" x14ac:dyDescent="0.35"/>
  <cols>
    <col min="1" max="1" width="16.90625" customWidth="1"/>
    <col min="2" max="2" width="16.81640625" customWidth="1"/>
    <col min="3" max="4" width="10.08984375" style="30" customWidth="1"/>
    <col min="5" max="6" width="10.08984375" style="31" customWidth="1"/>
    <col min="7" max="7" width="8" customWidth="1"/>
    <col min="8" max="8" width="6.6328125" style="31" customWidth="1"/>
    <col min="9" max="9" width="7.26953125" customWidth="1"/>
    <col min="10" max="10" width="8.1796875" customWidth="1"/>
    <col min="11" max="11" width="7.90625" style="32" customWidth="1"/>
    <col min="12" max="12" width="8.54296875" customWidth="1"/>
    <col min="13" max="13" width="6.81640625" customWidth="1"/>
    <col min="14" max="14" width="6.08984375" customWidth="1"/>
    <col min="15" max="15" width="7.36328125" customWidth="1"/>
    <col min="16" max="16" width="7.7265625" customWidth="1"/>
    <col min="17" max="17" width="8" customWidth="1"/>
    <col min="18" max="18" width="8.7265625" customWidth="1"/>
  </cols>
  <sheetData>
    <row r="1" spans="1:17" x14ac:dyDescent="0.35">
      <c r="A1" s="1" t="s">
        <v>0</v>
      </c>
      <c r="B1" s="2" t="s">
        <v>1</v>
      </c>
      <c r="C1" s="2" t="s">
        <v>2</v>
      </c>
      <c r="D1" s="179" t="s">
        <v>951</v>
      </c>
      <c r="E1" s="3" t="s">
        <v>3</v>
      </c>
      <c r="F1" s="3" t="s">
        <v>953</v>
      </c>
      <c r="G1" s="2" t="s">
        <v>4</v>
      </c>
      <c r="H1" s="3" t="s">
        <v>5</v>
      </c>
      <c r="I1" s="2" t="s">
        <v>6</v>
      </c>
      <c r="J1" s="2" t="s">
        <v>7</v>
      </c>
      <c r="K1" s="4" t="s">
        <v>8</v>
      </c>
      <c r="L1" s="2" t="s">
        <v>9</v>
      </c>
      <c r="M1" s="2" t="s">
        <v>10</v>
      </c>
      <c r="N1" s="2" t="s">
        <v>11</v>
      </c>
      <c r="O1" s="5" t="s">
        <v>12</v>
      </c>
      <c r="P1" s="2" t="s">
        <v>13</v>
      </c>
      <c r="Q1" s="2" t="s">
        <v>14</v>
      </c>
    </row>
    <row r="2" spans="1:17" s="16" customFormat="1" ht="15" x14ac:dyDescent="0.4">
      <c r="A2" s="274" t="s">
        <v>274</v>
      </c>
      <c r="B2" s="274" t="s">
        <v>275</v>
      </c>
      <c r="C2" s="127" t="s">
        <v>17</v>
      </c>
      <c r="D2" s="311">
        <v>2.4</v>
      </c>
      <c r="E2" s="128">
        <v>2.4</v>
      </c>
      <c r="F2" s="128">
        <f>Tabelle1567891011[[#This Row],[Kicker]]-Tabelle1567891011[[#This Row],[NEU]]</f>
        <v>0</v>
      </c>
      <c r="G2" s="7">
        <v>1</v>
      </c>
      <c r="H2" s="9">
        <v>8</v>
      </c>
      <c r="I2" s="7">
        <v>23</v>
      </c>
      <c r="J2" s="10">
        <f>RBL!$L2+RBL!$N2</f>
        <v>24</v>
      </c>
      <c r="K2" s="11">
        <v>3.3</v>
      </c>
      <c r="L2" s="7">
        <v>10</v>
      </c>
      <c r="M2" s="7">
        <v>3</v>
      </c>
      <c r="N2" s="7">
        <v>14</v>
      </c>
      <c r="O2" s="12">
        <v>3.4</v>
      </c>
      <c r="P2" s="2">
        <v>0</v>
      </c>
      <c r="Q2" s="2">
        <v>0</v>
      </c>
    </row>
    <row r="3" spans="1:17" s="14" customFormat="1" ht="15" x14ac:dyDescent="0.4">
      <c r="A3" s="156" t="s">
        <v>276</v>
      </c>
      <c r="B3" s="156" t="s">
        <v>277</v>
      </c>
      <c r="C3" s="127" t="s">
        <v>17</v>
      </c>
      <c r="D3" s="216">
        <v>0.5</v>
      </c>
      <c r="E3" s="128">
        <v>0.5</v>
      </c>
      <c r="F3" s="128">
        <f>Tabelle1567891011[[#This Row],[Kicker]]-Tabelle1567891011[[#This Row],[NEU]]</f>
        <v>0</v>
      </c>
      <c r="G3" s="33">
        <v>0.5</v>
      </c>
      <c r="H3" s="34">
        <v>0.4</v>
      </c>
      <c r="I3" s="33">
        <v>31</v>
      </c>
      <c r="J3" s="35">
        <f>RBL!$L3+RBL!$N3</f>
        <v>0</v>
      </c>
      <c r="K3" s="36">
        <v>0</v>
      </c>
      <c r="L3" s="33">
        <v>0</v>
      </c>
      <c r="M3" s="33">
        <v>0</v>
      </c>
      <c r="N3" s="33">
        <v>0</v>
      </c>
      <c r="O3" s="37">
        <v>0</v>
      </c>
      <c r="P3" s="33">
        <v>0</v>
      </c>
      <c r="Q3" s="33">
        <v>0</v>
      </c>
    </row>
    <row r="4" spans="1:17" s="18" customFormat="1" ht="15" x14ac:dyDescent="0.4">
      <c r="A4" s="156" t="s">
        <v>278</v>
      </c>
      <c r="B4" s="156" t="s">
        <v>279</v>
      </c>
      <c r="C4" s="127" t="s">
        <v>17</v>
      </c>
      <c r="D4" s="216">
        <v>3.4</v>
      </c>
      <c r="E4" s="128">
        <v>4.2</v>
      </c>
      <c r="F4" s="128">
        <f>Tabelle1567891011[[#This Row],[Kicker]]-Tabelle1567891011[[#This Row],[NEU]]</f>
        <v>-0.80000000000000027</v>
      </c>
      <c r="G4" s="45">
        <v>3.6</v>
      </c>
      <c r="H4" s="46">
        <v>2</v>
      </c>
      <c r="I4" s="45">
        <v>35</v>
      </c>
      <c r="J4" s="47">
        <f>RBL!$L4+RBL!$N4</f>
        <v>262</v>
      </c>
      <c r="K4" s="48">
        <v>2.65</v>
      </c>
      <c r="L4" s="45">
        <v>126</v>
      </c>
      <c r="M4" s="45">
        <v>2.64</v>
      </c>
      <c r="N4" s="45">
        <v>136</v>
      </c>
      <c r="O4" s="49">
        <v>2.66</v>
      </c>
      <c r="P4" s="45">
        <v>86</v>
      </c>
      <c r="Q4" s="45">
        <v>3.04</v>
      </c>
    </row>
    <row r="5" spans="1:17" s="16" customFormat="1" ht="15" x14ac:dyDescent="0.4">
      <c r="A5" s="156" t="s">
        <v>280</v>
      </c>
      <c r="B5" s="156" t="s">
        <v>281</v>
      </c>
      <c r="C5" s="127" t="s">
        <v>17</v>
      </c>
      <c r="D5" s="216">
        <v>1</v>
      </c>
      <c r="E5" s="128">
        <v>0.5</v>
      </c>
      <c r="F5" s="128">
        <f>Tabelle1567891011[[#This Row],[Kicker]]-Tabelle1567891011[[#This Row],[NEU]]</f>
        <v>0.5</v>
      </c>
      <c r="G5" s="7">
        <v>0</v>
      </c>
      <c r="H5" s="9">
        <v>0.7</v>
      </c>
      <c r="I5" s="7">
        <v>34</v>
      </c>
      <c r="J5" s="10">
        <f>RBL!$L5+RBL!$N5</f>
        <v>0</v>
      </c>
      <c r="K5" s="11">
        <v>0</v>
      </c>
      <c r="L5" s="7">
        <v>0</v>
      </c>
      <c r="M5" s="7">
        <v>0</v>
      </c>
      <c r="N5" s="7">
        <v>0</v>
      </c>
      <c r="O5" s="12">
        <v>0</v>
      </c>
      <c r="P5" s="7">
        <v>0</v>
      </c>
      <c r="Q5" s="7">
        <v>0</v>
      </c>
    </row>
    <row r="6" spans="1:17" s="16" customFormat="1" ht="15" x14ac:dyDescent="0.4">
      <c r="A6" s="325" t="s">
        <v>282</v>
      </c>
      <c r="B6" s="156" t="s">
        <v>283</v>
      </c>
      <c r="C6" s="127" t="s">
        <v>24</v>
      </c>
      <c r="D6" s="216">
        <v>0.5</v>
      </c>
      <c r="E6" s="128">
        <v>0.5</v>
      </c>
      <c r="F6" s="128">
        <f>Tabelle1567891011[[#This Row],[Kicker]]-Tabelle1567891011[[#This Row],[NEU]]</f>
        <v>0</v>
      </c>
      <c r="G6" s="7">
        <v>0.15</v>
      </c>
      <c r="H6" s="9">
        <v>0.3</v>
      </c>
      <c r="I6" s="7">
        <v>20</v>
      </c>
      <c r="J6" s="10">
        <f>RBL!$L6+RBL!$N6</f>
        <v>82</v>
      </c>
      <c r="K6" s="11">
        <v>3.53</v>
      </c>
      <c r="L6" s="7">
        <v>18</v>
      </c>
      <c r="M6" s="7">
        <v>3.75</v>
      </c>
      <c r="N6" s="7">
        <v>64</v>
      </c>
      <c r="O6" s="12">
        <v>3.74</v>
      </c>
      <c r="P6" s="7">
        <v>0</v>
      </c>
      <c r="Q6" s="7">
        <v>0</v>
      </c>
    </row>
    <row r="7" spans="1:17" s="18" customFormat="1" ht="15" x14ac:dyDescent="0.4">
      <c r="A7" s="274" t="s">
        <v>284</v>
      </c>
      <c r="B7" s="274" t="s">
        <v>285</v>
      </c>
      <c r="C7" s="127" t="s">
        <v>24</v>
      </c>
      <c r="D7" s="216">
        <v>1.8</v>
      </c>
      <c r="E7" s="128">
        <v>1.8</v>
      </c>
      <c r="F7" s="128">
        <f>Tabelle1567891011[[#This Row],[Kicker]]-Tabelle1567891011[[#This Row],[NEU]]</f>
        <v>0</v>
      </c>
      <c r="G7" s="45">
        <v>1.4</v>
      </c>
      <c r="H7" s="46">
        <v>10</v>
      </c>
      <c r="I7" s="45">
        <v>19</v>
      </c>
      <c r="J7" s="47">
        <f>RBL!$L7+RBL!$N7</f>
        <v>16</v>
      </c>
      <c r="K7" s="48">
        <v>4.07</v>
      </c>
      <c r="L7" s="45">
        <v>0</v>
      </c>
      <c r="M7" s="45">
        <v>0</v>
      </c>
      <c r="N7" s="45">
        <v>16</v>
      </c>
      <c r="O7" s="49">
        <v>4.07</v>
      </c>
      <c r="P7" s="45">
        <v>0</v>
      </c>
      <c r="Q7" s="45">
        <v>0</v>
      </c>
    </row>
    <row r="8" spans="1:17" s="16" customFormat="1" ht="15" x14ac:dyDescent="0.4">
      <c r="A8" s="156" t="s">
        <v>286</v>
      </c>
      <c r="B8" s="325" t="s">
        <v>179</v>
      </c>
      <c r="C8" s="127" t="s">
        <v>24</v>
      </c>
      <c r="D8" s="216">
        <v>1.5</v>
      </c>
      <c r="E8" s="128">
        <v>1.4</v>
      </c>
      <c r="F8" s="128">
        <f>Tabelle1567891011[[#This Row],[Kicker]]-Tabelle1567891011[[#This Row],[NEU]]</f>
        <v>0.10000000000000009</v>
      </c>
      <c r="G8" s="7">
        <v>0.7</v>
      </c>
      <c r="H8" s="9">
        <v>4</v>
      </c>
      <c r="I8" s="7">
        <v>21</v>
      </c>
      <c r="J8" s="10">
        <f>RBL!$L8+RBL!$N8</f>
        <v>24</v>
      </c>
      <c r="K8" s="11">
        <v>3.92</v>
      </c>
      <c r="L8" s="7">
        <v>8</v>
      </c>
      <c r="M8" s="7">
        <v>4</v>
      </c>
      <c r="N8" s="7">
        <v>16</v>
      </c>
      <c r="O8" s="12">
        <v>3.89</v>
      </c>
      <c r="P8" s="7">
        <v>0</v>
      </c>
      <c r="Q8" s="7">
        <v>0</v>
      </c>
    </row>
    <row r="9" spans="1:17" s="16" customFormat="1" ht="15" x14ac:dyDescent="0.4">
      <c r="A9" s="274" t="s">
        <v>287</v>
      </c>
      <c r="B9" s="274" t="s">
        <v>288</v>
      </c>
      <c r="C9" s="127" t="s">
        <v>24</v>
      </c>
      <c r="D9" s="216">
        <v>1.8</v>
      </c>
      <c r="E9" s="128">
        <v>1.8</v>
      </c>
      <c r="F9" s="128">
        <f>Tabelle1567891011[[#This Row],[Kicker]]-Tabelle1567891011[[#This Row],[NEU]]</f>
        <v>0</v>
      </c>
      <c r="G9" s="39">
        <v>1.5</v>
      </c>
      <c r="H9" s="41">
        <v>18</v>
      </c>
      <c r="I9" s="39">
        <v>20</v>
      </c>
      <c r="J9" s="42">
        <f>RBL!$L9+RBL!$N9</f>
        <v>50</v>
      </c>
      <c r="K9" s="43">
        <v>3.73</v>
      </c>
      <c r="L9" s="39">
        <v>16</v>
      </c>
      <c r="M9" s="39">
        <v>3.75</v>
      </c>
      <c r="N9" s="39">
        <v>34</v>
      </c>
      <c r="O9" s="39">
        <v>3.73</v>
      </c>
      <c r="P9" s="39">
        <v>12</v>
      </c>
      <c r="Q9" s="39">
        <v>0</v>
      </c>
    </row>
    <row r="10" spans="1:17" s="14" customFormat="1" ht="15" x14ac:dyDescent="0.4">
      <c r="A10" s="156" t="s">
        <v>289</v>
      </c>
      <c r="B10" s="156" t="s">
        <v>290</v>
      </c>
      <c r="C10" s="127" t="s">
        <v>24</v>
      </c>
      <c r="D10" s="216">
        <v>2.8</v>
      </c>
      <c r="E10" s="128">
        <v>2.8</v>
      </c>
      <c r="F10" s="128">
        <f>Tabelle1567891011[[#This Row],[Kicker]]-Tabelle1567891011[[#This Row],[NEU]]</f>
        <v>0</v>
      </c>
      <c r="G10" s="33">
        <v>2.8</v>
      </c>
      <c r="H10" s="34">
        <v>40</v>
      </c>
      <c r="I10" s="33">
        <v>22</v>
      </c>
      <c r="J10" s="35">
        <f>RBL!$L10+RBL!$N10</f>
        <v>84</v>
      </c>
      <c r="K10" s="36">
        <v>3.47</v>
      </c>
      <c r="L10" s="33">
        <v>44</v>
      </c>
      <c r="M10" s="33">
        <v>3.28</v>
      </c>
      <c r="N10" s="33">
        <v>40</v>
      </c>
      <c r="O10" s="37">
        <v>3.66</v>
      </c>
      <c r="P10" s="33">
        <v>139</v>
      </c>
      <c r="Q10" s="33">
        <v>3.28</v>
      </c>
    </row>
    <row r="11" spans="1:17" s="16" customFormat="1" ht="15" x14ac:dyDescent="0.4">
      <c r="A11" s="156" t="s">
        <v>291</v>
      </c>
      <c r="B11" s="156" t="s">
        <v>292</v>
      </c>
      <c r="C11" s="127" t="s">
        <v>24</v>
      </c>
      <c r="D11" s="216">
        <v>2</v>
      </c>
      <c r="E11" s="128">
        <v>2</v>
      </c>
      <c r="F11" s="128">
        <f>Tabelle1567891011[[#This Row],[Kicker]]-Tabelle1567891011[[#This Row],[NEU]]</f>
        <v>0</v>
      </c>
      <c r="G11" s="39">
        <v>2.6</v>
      </c>
      <c r="H11" s="41">
        <v>20</v>
      </c>
      <c r="I11" s="39">
        <v>25</v>
      </c>
      <c r="J11" s="42">
        <f>RBL!$L11+RBL!$N11</f>
        <v>62</v>
      </c>
      <c r="K11" s="43">
        <v>3.87</v>
      </c>
      <c r="L11" s="39">
        <v>30</v>
      </c>
      <c r="M11" s="39">
        <v>4</v>
      </c>
      <c r="N11" s="39">
        <v>32</v>
      </c>
      <c r="O11" s="44">
        <v>3.68</v>
      </c>
      <c r="P11" s="39">
        <v>0</v>
      </c>
      <c r="Q11" s="39">
        <v>0</v>
      </c>
    </row>
    <row r="12" spans="1:17" s="14" customFormat="1" ht="15" x14ac:dyDescent="0.4">
      <c r="A12" s="274" t="s">
        <v>293</v>
      </c>
      <c r="B12" s="274" t="s">
        <v>294</v>
      </c>
      <c r="C12" s="127" t="s">
        <v>24</v>
      </c>
      <c r="D12" s="216">
        <v>3.2</v>
      </c>
      <c r="E12" s="128">
        <v>3.5</v>
      </c>
      <c r="F12" s="128">
        <f>Tabelle1567891011[[#This Row],[Kicker]]-Tabelle1567891011[[#This Row],[NEU]]</f>
        <v>-0.29999999999999982</v>
      </c>
      <c r="G12" s="33">
        <v>3.6</v>
      </c>
      <c r="H12" s="34">
        <v>20</v>
      </c>
      <c r="I12" s="33">
        <v>27</v>
      </c>
      <c r="J12" s="35">
        <f>RBL!$L12+RBL!$N12</f>
        <v>134</v>
      </c>
      <c r="K12" s="36">
        <v>3.14</v>
      </c>
      <c r="L12" s="33">
        <v>32</v>
      </c>
      <c r="M12" s="33">
        <v>3.33</v>
      </c>
      <c r="N12" s="33">
        <v>102</v>
      </c>
      <c r="O12" s="37">
        <v>3.06</v>
      </c>
      <c r="P12" s="33">
        <v>191</v>
      </c>
      <c r="Q12" s="33">
        <v>3.13</v>
      </c>
    </row>
    <row r="13" spans="1:17" s="16" customFormat="1" ht="15" x14ac:dyDescent="0.4">
      <c r="A13" s="156" t="s">
        <v>295</v>
      </c>
      <c r="B13" s="156" t="s">
        <v>21</v>
      </c>
      <c r="C13" s="127" t="s">
        <v>24</v>
      </c>
      <c r="D13" s="216">
        <v>2</v>
      </c>
      <c r="E13" s="128">
        <v>1.8</v>
      </c>
      <c r="F13" s="128">
        <f>Tabelle1567891011[[#This Row],[Kicker]]-Tabelle1567891011[[#This Row],[NEU]]</f>
        <v>0.19999999999999996</v>
      </c>
      <c r="G13" s="39">
        <v>2</v>
      </c>
      <c r="H13" s="41">
        <v>8</v>
      </c>
      <c r="I13" s="39">
        <v>29</v>
      </c>
      <c r="J13" s="42">
        <f>RBL!$L13+RBL!$N13</f>
        <v>91</v>
      </c>
      <c r="K13" s="43">
        <v>3.62</v>
      </c>
      <c r="L13" s="39">
        <v>44</v>
      </c>
      <c r="M13" s="39">
        <v>3.44</v>
      </c>
      <c r="N13" s="39">
        <v>47</v>
      </c>
      <c r="O13" s="44">
        <v>3.74</v>
      </c>
      <c r="P13" s="39">
        <v>97</v>
      </c>
      <c r="Q13" s="39">
        <v>3.34</v>
      </c>
    </row>
    <row r="14" spans="1:17" s="14" customFormat="1" ht="15" x14ac:dyDescent="0.4">
      <c r="A14" s="156" t="s">
        <v>296</v>
      </c>
      <c r="B14" s="156" t="s">
        <v>297</v>
      </c>
      <c r="C14" s="127" t="s">
        <v>24</v>
      </c>
      <c r="D14" s="216">
        <v>2.2000000000000002</v>
      </c>
      <c r="E14" s="128">
        <v>2.4</v>
      </c>
      <c r="F14" s="128">
        <f>Tabelle1567891011[[#This Row],[Kicker]]-Tabelle1567891011[[#This Row],[NEU]]</f>
        <v>-0.19999999999999973</v>
      </c>
      <c r="G14" s="7">
        <v>3.4</v>
      </c>
      <c r="H14" s="9">
        <v>15</v>
      </c>
      <c r="I14" s="7">
        <v>28</v>
      </c>
      <c r="J14" s="10">
        <f>RBL!$L14+RBL!$N14</f>
        <v>44</v>
      </c>
      <c r="K14" s="11">
        <v>3.73</v>
      </c>
      <c r="L14" s="7">
        <v>44</v>
      </c>
      <c r="M14" s="7">
        <v>3.73</v>
      </c>
      <c r="N14" s="7">
        <v>0</v>
      </c>
      <c r="O14" s="12">
        <v>0</v>
      </c>
      <c r="P14" s="7">
        <v>183</v>
      </c>
      <c r="Q14" s="7">
        <v>3.08</v>
      </c>
    </row>
    <row r="15" spans="1:17" s="14" customFormat="1" ht="15" x14ac:dyDescent="0.4">
      <c r="A15" s="156" t="s">
        <v>298</v>
      </c>
      <c r="B15" s="156" t="s">
        <v>299</v>
      </c>
      <c r="C15" s="127" t="s">
        <v>24</v>
      </c>
      <c r="D15" s="216">
        <v>3.5</v>
      </c>
      <c r="E15" s="128">
        <v>3.6</v>
      </c>
      <c r="F15" s="128">
        <f>Tabelle1567891011[[#This Row],[Kicker]]-Tabelle1567891011[[#This Row],[NEU]]</f>
        <v>-0.10000000000000009</v>
      </c>
      <c r="G15" s="33">
        <v>3.7</v>
      </c>
      <c r="H15" s="34">
        <v>8</v>
      </c>
      <c r="I15" s="33">
        <v>32</v>
      </c>
      <c r="J15" s="35">
        <f>RBL!$L15+RBL!$N15</f>
        <v>151</v>
      </c>
      <c r="K15" s="36">
        <v>3.18</v>
      </c>
      <c r="L15" s="33">
        <v>94</v>
      </c>
      <c r="M15" s="33">
        <v>3.08</v>
      </c>
      <c r="N15" s="33">
        <v>57</v>
      </c>
      <c r="O15" s="37">
        <v>3.29</v>
      </c>
      <c r="P15" s="33">
        <v>112</v>
      </c>
      <c r="Q15" s="33">
        <v>2.97</v>
      </c>
    </row>
    <row r="16" spans="1:17" s="14" customFormat="1" ht="15" x14ac:dyDescent="0.4">
      <c r="A16" s="156" t="s">
        <v>300</v>
      </c>
      <c r="B16" s="156" t="s">
        <v>301</v>
      </c>
      <c r="C16" s="127" t="s">
        <v>38</v>
      </c>
      <c r="D16" s="216">
        <v>0.6</v>
      </c>
      <c r="E16" s="128">
        <v>0.8</v>
      </c>
      <c r="F16" s="128">
        <f>Tabelle1567891011[[#This Row],[Kicker]]-Tabelle1567891011[[#This Row],[NEU]]</f>
        <v>-0.20000000000000007</v>
      </c>
      <c r="G16" s="7">
        <v>0.8</v>
      </c>
      <c r="H16" s="9">
        <v>0.35</v>
      </c>
      <c r="I16" s="7">
        <v>17</v>
      </c>
      <c r="J16" s="10">
        <f>RBL!$L16+RBL!$N16</f>
        <v>2</v>
      </c>
      <c r="K16" s="11">
        <v>0</v>
      </c>
      <c r="L16" s="7">
        <v>2</v>
      </c>
      <c r="M16" s="7">
        <v>0</v>
      </c>
      <c r="N16" s="7">
        <v>0</v>
      </c>
      <c r="O16" s="12">
        <v>0</v>
      </c>
      <c r="P16" s="7">
        <v>0</v>
      </c>
      <c r="Q16" s="7">
        <v>0</v>
      </c>
    </row>
    <row r="17" spans="1:17" s="16" customFormat="1" ht="15" x14ac:dyDescent="0.4">
      <c r="A17" s="156"/>
      <c r="B17" s="156"/>
      <c r="C17" s="127" t="s">
        <v>38</v>
      </c>
      <c r="D17" s="216"/>
      <c r="E17" s="128">
        <v>0.5</v>
      </c>
      <c r="F17" s="128">
        <f>Tabelle1567891011[[#This Row],[Kicker]]-Tabelle1567891011[[#This Row],[NEU]]</f>
        <v>-0.5</v>
      </c>
      <c r="G17" s="7">
        <v>0.5</v>
      </c>
      <c r="H17" s="9">
        <v>0</v>
      </c>
      <c r="I17" s="7">
        <v>18</v>
      </c>
      <c r="J17" s="10">
        <f>RBL!$L17+RBL!$N17</f>
        <v>0</v>
      </c>
      <c r="K17" s="11">
        <v>0</v>
      </c>
      <c r="L17" s="7">
        <v>0</v>
      </c>
      <c r="M17" s="7">
        <v>0</v>
      </c>
      <c r="N17" s="7">
        <v>0</v>
      </c>
      <c r="O17" s="12">
        <v>0</v>
      </c>
      <c r="P17" s="7">
        <v>0</v>
      </c>
      <c r="Q17" s="7">
        <v>0</v>
      </c>
    </row>
    <row r="18" spans="1:17" s="16" customFormat="1" ht="15" x14ac:dyDescent="0.4">
      <c r="A18" s="156" t="s">
        <v>302</v>
      </c>
      <c r="B18" s="156" t="s">
        <v>303</v>
      </c>
      <c r="C18" s="127" t="s">
        <v>38</v>
      </c>
      <c r="D18" s="216">
        <v>0.5</v>
      </c>
      <c r="E18" s="128">
        <v>0.5</v>
      </c>
      <c r="F18" s="128">
        <f>Tabelle1567891011[[#This Row],[Kicker]]-Tabelle1567891011[[#This Row],[NEU]]</f>
        <v>0</v>
      </c>
      <c r="G18" s="7">
        <v>0.5</v>
      </c>
      <c r="H18" s="9">
        <v>0.25</v>
      </c>
      <c r="I18" s="7">
        <v>19</v>
      </c>
      <c r="J18" s="10">
        <f>RBL!$L18+RBL!$N18</f>
        <v>0</v>
      </c>
      <c r="K18" s="11">
        <v>0</v>
      </c>
      <c r="L18" s="7">
        <v>0</v>
      </c>
      <c r="M18" s="7">
        <v>0</v>
      </c>
      <c r="N18" s="7">
        <v>0</v>
      </c>
      <c r="O18" s="12">
        <v>0</v>
      </c>
      <c r="P18" s="7">
        <v>0</v>
      </c>
      <c r="Q18" s="7">
        <v>0</v>
      </c>
    </row>
    <row r="19" spans="1:17" s="16" customFormat="1" ht="15" x14ac:dyDescent="0.4">
      <c r="A19" s="274" t="s">
        <v>304</v>
      </c>
      <c r="B19" s="274" t="s">
        <v>305</v>
      </c>
      <c r="C19" s="127" t="s">
        <v>38</v>
      </c>
      <c r="D19" s="216">
        <v>1.6</v>
      </c>
      <c r="E19" s="128">
        <v>1.6</v>
      </c>
      <c r="F19" s="128">
        <f>Tabelle1567891011[[#This Row],[Kicker]]-Tabelle1567891011[[#This Row],[NEU]]</f>
        <v>0</v>
      </c>
      <c r="G19" s="7">
        <v>0</v>
      </c>
      <c r="H19" s="9">
        <v>15</v>
      </c>
      <c r="I19" s="7">
        <v>18</v>
      </c>
      <c r="J19" s="10">
        <f>RBL!$L19+RBL!$N19</f>
        <v>0</v>
      </c>
      <c r="K19" s="11">
        <v>0</v>
      </c>
      <c r="L19" s="7">
        <v>0</v>
      </c>
      <c r="M19" s="7">
        <v>0</v>
      </c>
      <c r="N19" s="7">
        <v>0</v>
      </c>
      <c r="O19" s="12">
        <v>0</v>
      </c>
      <c r="P19" s="7">
        <v>0</v>
      </c>
      <c r="Q19" s="7">
        <v>0</v>
      </c>
    </row>
    <row r="20" spans="1:17" s="18" customFormat="1" ht="15" x14ac:dyDescent="0.4">
      <c r="A20" s="156" t="s">
        <v>306</v>
      </c>
      <c r="B20" s="156" t="s">
        <v>307</v>
      </c>
      <c r="C20" s="127" t="s">
        <v>38</v>
      </c>
      <c r="D20" s="216">
        <v>2.4</v>
      </c>
      <c r="E20" s="128">
        <v>2.2000000000000002</v>
      </c>
      <c r="F20" s="128">
        <f>Tabelle1567891011[[#This Row],[Kicker]]-Tabelle1567891011[[#This Row],[NEU]]</f>
        <v>0.19999999999999973</v>
      </c>
      <c r="G20" s="45">
        <v>0</v>
      </c>
      <c r="H20" s="46">
        <v>13</v>
      </c>
      <c r="I20" s="45">
        <v>20</v>
      </c>
      <c r="J20" s="47">
        <f>RBL!$L20+RBL!$N20</f>
        <v>0</v>
      </c>
      <c r="K20" s="48">
        <v>0</v>
      </c>
      <c r="L20" s="45">
        <v>0</v>
      </c>
      <c r="M20" s="45">
        <v>0</v>
      </c>
      <c r="N20" s="45">
        <v>0</v>
      </c>
      <c r="O20" s="49">
        <v>0</v>
      </c>
      <c r="P20" s="45">
        <v>0</v>
      </c>
      <c r="Q20" s="45">
        <v>0</v>
      </c>
    </row>
    <row r="21" spans="1:17" s="16" customFormat="1" ht="15" x14ac:dyDescent="0.4">
      <c r="A21" s="156" t="s">
        <v>308</v>
      </c>
      <c r="B21" s="156" t="s">
        <v>25</v>
      </c>
      <c r="C21" s="127" t="s">
        <v>38</v>
      </c>
      <c r="D21" s="216">
        <v>2</v>
      </c>
      <c r="E21" s="128">
        <v>2</v>
      </c>
      <c r="F21" s="128">
        <f>Tabelle1567891011[[#This Row],[Kicker]]-Tabelle1567891011[[#This Row],[NEU]]</f>
        <v>0</v>
      </c>
      <c r="G21" s="39">
        <v>2.2000000000000002</v>
      </c>
      <c r="H21" s="41">
        <v>22</v>
      </c>
      <c r="I21" s="39">
        <v>20</v>
      </c>
      <c r="J21" s="42">
        <f>RBL!$L21+RBL!$N21</f>
        <v>64</v>
      </c>
      <c r="K21" s="43">
        <v>3.85</v>
      </c>
      <c r="L21" s="39">
        <v>30</v>
      </c>
      <c r="M21" s="39">
        <v>3.75</v>
      </c>
      <c r="N21" s="39">
        <v>34</v>
      </c>
      <c r="O21" s="44">
        <v>3.91</v>
      </c>
      <c r="P21" s="39">
        <v>0</v>
      </c>
      <c r="Q21" s="39">
        <v>0</v>
      </c>
    </row>
    <row r="22" spans="1:17" s="14" customFormat="1" ht="15" x14ac:dyDescent="0.4">
      <c r="A22" s="274" t="s">
        <v>309</v>
      </c>
      <c r="B22" s="274" t="s">
        <v>310</v>
      </c>
      <c r="C22" s="127" t="s">
        <v>38</v>
      </c>
      <c r="D22" s="216">
        <v>1.4</v>
      </c>
      <c r="E22" s="128">
        <v>1.4</v>
      </c>
      <c r="F22" s="128">
        <f>Tabelle1567891011[[#This Row],[Kicker]]-Tabelle1567891011[[#This Row],[NEU]]</f>
        <v>0</v>
      </c>
      <c r="G22" s="7">
        <v>1.6</v>
      </c>
      <c r="H22" s="9">
        <v>7</v>
      </c>
      <c r="I22" s="7">
        <v>19</v>
      </c>
      <c r="J22" s="10">
        <f>RBL!$L22+RBL!$N22</f>
        <v>0</v>
      </c>
      <c r="K22" s="11">
        <v>5</v>
      </c>
      <c r="L22" s="7">
        <v>0</v>
      </c>
      <c r="M22" s="7">
        <v>5</v>
      </c>
      <c r="N22" s="7">
        <v>0</v>
      </c>
      <c r="O22" s="12">
        <v>0</v>
      </c>
      <c r="P22" s="7">
        <v>92</v>
      </c>
      <c r="Q22" s="7">
        <v>3</v>
      </c>
    </row>
    <row r="23" spans="1:17" s="14" customFormat="1" ht="15" x14ac:dyDescent="0.4">
      <c r="A23" s="274" t="s">
        <v>311</v>
      </c>
      <c r="B23" s="274" t="s">
        <v>312</v>
      </c>
      <c r="C23" s="127" t="s">
        <v>38</v>
      </c>
      <c r="D23" s="216">
        <v>3</v>
      </c>
      <c r="E23" s="128">
        <v>2.8</v>
      </c>
      <c r="F23" s="128">
        <f>Tabelle1567891011[[#This Row],[Kicker]]-Tabelle1567891011[[#This Row],[NEU]]</f>
        <v>0.20000000000000018</v>
      </c>
      <c r="G23" s="33">
        <v>2</v>
      </c>
      <c r="H23" s="34">
        <v>28</v>
      </c>
      <c r="I23" s="33">
        <v>20</v>
      </c>
      <c r="J23" s="35">
        <f>RBL!$L23+RBL!$N23</f>
        <v>106</v>
      </c>
      <c r="K23" s="36">
        <v>3.45</v>
      </c>
      <c r="L23" s="33">
        <v>79</v>
      </c>
      <c r="M23" s="33">
        <v>3.31</v>
      </c>
      <c r="N23" s="33">
        <v>27</v>
      </c>
      <c r="O23" s="37">
        <v>3.76</v>
      </c>
      <c r="P23" s="33">
        <v>0</v>
      </c>
      <c r="Q23" s="33">
        <v>0</v>
      </c>
    </row>
    <row r="24" spans="1:17" s="18" customFormat="1" ht="15" x14ac:dyDescent="0.4">
      <c r="A24" s="274" t="s">
        <v>313</v>
      </c>
      <c r="B24" s="274" t="s">
        <v>314</v>
      </c>
      <c r="C24" s="127" t="s">
        <v>38</v>
      </c>
      <c r="D24" s="216">
        <v>5</v>
      </c>
      <c r="E24" s="128">
        <v>6</v>
      </c>
      <c r="F24" s="128">
        <f>Tabelle1567891011[[#This Row],[Kicker]]-Tabelle1567891011[[#This Row],[NEU]]</f>
        <v>-1</v>
      </c>
      <c r="G24" s="7">
        <v>6.5</v>
      </c>
      <c r="H24" s="9">
        <v>70</v>
      </c>
      <c r="I24" s="7">
        <v>22</v>
      </c>
      <c r="J24" s="10">
        <f>RBL!$L24+RBL!$N24</f>
        <v>182</v>
      </c>
      <c r="K24" s="11">
        <v>3.32</v>
      </c>
      <c r="L24" s="7">
        <v>46</v>
      </c>
      <c r="M24" s="7">
        <v>3.29</v>
      </c>
      <c r="N24" s="7">
        <v>136</v>
      </c>
      <c r="O24" s="12">
        <v>3.33</v>
      </c>
      <c r="P24" s="7">
        <v>266</v>
      </c>
      <c r="Q24" s="7">
        <v>2.91</v>
      </c>
    </row>
    <row r="25" spans="1:17" s="16" customFormat="1" ht="15" x14ac:dyDescent="0.4">
      <c r="A25" s="156" t="s">
        <v>315</v>
      </c>
      <c r="B25" s="156" t="s">
        <v>206</v>
      </c>
      <c r="C25" s="127" t="s">
        <v>38</v>
      </c>
      <c r="D25" s="216">
        <v>1.8</v>
      </c>
      <c r="E25" s="128">
        <v>2.2000000000000002</v>
      </c>
      <c r="F25" s="128">
        <f>Tabelle1567891011[[#This Row],[Kicker]]-Tabelle1567891011[[#This Row],[NEU]]</f>
        <v>-0.40000000000000013</v>
      </c>
      <c r="G25" s="39">
        <v>2.2000000000000002</v>
      </c>
      <c r="H25" s="41">
        <v>18</v>
      </c>
      <c r="I25" s="39">
        <v>24</v>
      </c>
      <c r="J25" s="42">
        <f>RBL!$L25+RBL!$N25</f>
        <v>74</v>
      </c>
      <c r="K25" s="43">
        <v>3.74</v>
      </c>
      <c r="L25" s="39">
        <v>24</v>
      </c>
      <c r="M25" s="39">
        <v>3.78</v>
      </c>
      <c r="N25" s="39">
        <v>50</v>
      </c>
      <c r="O25" s="44">
        <v>3.72</v>
      </c>
      <c r="P25" s="39">
        <v>42</v>
      </c>
      <c r="Q25" s="39">
        <v>3.89</v>
      </c>
    </row>
    <row r="26" spans="1:17" s="16" customFormat="1" ht="15" x14ac:dyDescent="0.4">
      <c r="A26" s="156" t="s">
        <v>316</v>
      </c>
      <c r="B26" s="156" t="s">
        <v>317</v>
      </c>
      <c r="C26" s="127" t="s">
        <v>38</v>
      </c>
      <c r="D26" s="216">
        <v>2.2999999999999998</v>
      </c>
      <c r="E26" s="128">
        <v>2.6</v>
      </c>
      <c r="F26" s="128">
        <f>Tabelle1567891011[[#This Row],[Kicker]]-Tabelle1567891011[[#This Row],[NEU]]</f>
        <v>-0.30000000000000027</v>
      </c>
      <c r="G26" s="39">
        <v>3</v>
      </c>
      <c r="H26" s="41">
        <v>12</v>
      </c>
      <c r="I26" s="39">
        <v>25</v>
      </c>
      <c r="J26" s="42">
        <f>RBL!$L26+RBL!$N26</f>
        <v>78</v>
      </c>
      <c r="K26" s="43">
        <v>3.88</v>
      </c>
      <c r="L26" s="39">
        <v>32</v>
      </c>
      <c r="M26" s="39">
        <v>4</v>
      </c>
      <c r="N26" s="39">
        <v>46</v>
      </c>
      <c r="O26" s="44">
        <v>3.76</v>
      </c>
      <c r="P26" s="39">
        <v>109</v>
      </c>
      <c r="Q26" s="39">
        <v>3.59</v>
      </c>
    </row>
    <row r="27" spans="1:17" s="16" customFormat="1" ht="15" x14ac:dyDescent="0.4">
      <c r="A27" s="156" t="s">
        <v>318</v>
      </c>
      <c r="B27" s="156" t="s">
        <v>319</v>
      </c>
      <c r="C27" s="127" t="s">
        <v>38</v>
      </c>
      <c r="D27" s="216">
        <v>1.8</v>
      </c>
      <c r="E27" s="128">
        <v>1.8</v>
      </c>
      <c r="F27" s="128">
        <f>Tabelle1567891011[[#This Row],[Kicker]]-Tabelle1567891011[[#This Row],[NEU]]</f>
        <v>0</v>
      </c>
      <c r="G27" s="7">
        <v>2.8</v>
      </c>
      <c r="H27" s="9">
        <v>16</v>
      </c>
      <c r="I27" s="7">
        <v>27</v>
      </c>
      <c r="J27" s="10">
        <f>RBL!$L27+RBL!$N27</f>
        <v>72</v>
      </c>
      <c r="K27" s="11">
        <v>3.76</v>
      </c>
      <c r="L27" s="7">
        <v>44</v>
      </c>
      <c r="M27" s="7">
        <v>3.65</v>
      </c>
      <c r="N27" s="7">
        <v>28</v>
      </c>
      <c r="O27" s="12">
        <v>4</v>
      </c>
      <c r="P27" s="7">
        <v>124</v>
      </c>
      <c r="Q27" s="7">
        <v>3.05</v>
      </c>
    </row>
    <row r="28" spans="1:17" s="16" customFormat="1" ht="15" x14ac:dyDescent="0.4">
      <c r="A28" s="156" t="s">
        <v>320</v>
      </c>
      <c r="B28" s="156" t="s">
        <v>321</v>
      </c>
      <c r="C28" s="127" t="s">
        <v>38</v>
      </c>
      <c r="D28" s="216">
        <v>1.5</v>
      </c>
      <c r="E28" s="128">
        <v>1.8</v>
      </c>
      <c r="F28" s="128">
        <f>Tabelle1567891011[[#This Row],[Kicker]]-Tabelle1567891011[[#This Row],[NEU]]</f>
        <v>-0.30000000000000004</v>
      </c>
      <c r="G28" s="7">
        <v>2</v>
      </c>
      <c r="H28" s="9">
        <v>14</v>
      </c>
      <c r="I28" s="7">
        <v>25</v>
      </c>
      <c r="J28" s="10">
        <f>RBL!$L28+RBL!$N28</f>
        <v>0</v>
      </c>
      <c r="K28" s="11">
        <v>4.5</v>
      </c>
      <c r="L28" s="7">
        <v>0</v>
      </c>
      <c r="M28" s="7">
        <v>4.5</v>
      </c>
      <c r="N28" s="7">
        <v>0</v>
      </c>
      <c r="O28" s="12">
        <v>0</v>
      </c>
      <c r="P28" s="7">
        <v>32</v>
      </c>
      <c r="Q28" s="7">
        <v>3.5</v>
      </c>
    </row>
    <row r="29" spans="1:17" s="18" customFormat="1" ht="15" x14ac:dyDescent="0.4">
      <c r="A29" s="156" t="s">
        <v>322</v>
      </c>
      <c r="B29" s="156" t="s">
        <v>323</v>
      </c>
      <c r="C29" s="127" t="s">
        <v>38</v>
      </c>
      <c r="D29" s="216">
        <v>2.4</v>
      </c>
      <c r="E29" s="128">
        <v>2.4</v>
      </c>
      <c r="F29" s="128">
        <f>Tabelle1567891011[[#This Row],[Kicker]]-Tabelle1567891011[[#This Row],[NEU]]</f>
        <v>0</v>
      </c>
      <c r="G29" s="45">
        <v>2</v>
      </c>
      <c r="H29" s="46">
        <v>9</v>
      </c>
      <c r="I29" s="45">
        <v>27</v>
      </c>
      <c r="J29" s="47">
        <f>RBL!$L29+RBL!$N29</f>
        <v>141</v>
      </c>
      <c r="K29" s="48">
        <v>3.62</v>
      </c>
      <c r="L29" s="45">
        <v>67</v>
      </c>
      <c r="M29" s="45">
        <v>3.61</v>
      </c>
      <c r="N29" s="45">
        <v>74</v>
      </c>
      <c r="O29" s="49">
        <v>3.63</v>
      </c>
      <c r="P29" s="45">
        <v>95</v>
      </c>
      <c r="Q29" s="45">
        <v>3.76</v>
      </c>
    </row>
    <row r="30" spans="1:17" s="14" customFormat="1" ht="15" x14ac:dyDescent="0.4">
      <c r="A30" s="274" t="s">
        <v>324</v>
      </c>
      <c r="B30" s="274" t="s">
        <v>325</v>
      </c>
      <c r="C30" s="127" t="s">
        <v>38</v>
      </c>
      <c r="D30" s="216">
        <v>2.6</v>
      </c>
      <c r="E30" s="128">
        <v>2.6</v>
      </c>
      <c r="F30" s="128">
        <f>Tabelle1567891011[[#This Row],[Kicker]]-Tabelle1567891011[[#This Row],[NEU]]</f>
        <v>0</v>
      </c>
      <c r="G30" s="33">
        <v>3</v>
      </c>
      <c r="H30" s="34">
        <v>10</v>
      </c>
      <c r="I30" s="33">
        <v>27</v>
      </c>
      <c r="J30" s="35">
        <f>RBL!$L30+RBL!$N30</f>
        <v>12</v>
      </c>
      <c r="K30" s="36">
        <v>3.5</v>
      </c>
      <c r="L30" s="33">
        <v>12</v>
      </c>
      <c r="M30" s="33">
        <v>3.5</v>
      </c>
      <c r="N30" s="33">
        <v>0</v>
      </c>
      <c r="O30" s="37">
        <v>0</v>
      </c>
      <c r="P30" s="33">
        <v>168</v>
      </c>
      <c r="Q30" s="33">
        <v>3.08</v>
      </c>
    </row>
    <row r="31" spans="1:17" s="16" customFormat="1" ht="15" x14ac:dyDescent="0.4">
      <c r="A31" s="156" t="s">
        <v>326</v>
      </c>
      <c r="B31" s="156" t="s">
        <v>57</v>
      </c>
      <c r="C31" s="127" t="s">
        <v>38</v>
      </c>
      <c r="D31" s="182">
        <v>1.7</v>
      </c>
      <c r="E31" s="128">
        <v>1.6</v>
      </c>
      <c r="F31" s="128">
        <f>Tabelle1567891011[[#This Row],[Kicker]]-Tabelle1567891011[[#This Row],[NEU]]</f>
        <v>9.9999999999999867E-2</v>
      </c>
      <c r="G31" s="39">
        <v>1.8</v>
      </c>
      <c r="H31" s="41">
        <v>2.5</v>
      </c>
      <c r="I31" s="39">
        <v>34</v>
      </c>
      <c r="J31" s="42">
        <f>RBL!$L31+RBL!$N31</f>
        <v>94</v>
      </c>
      <c r="K31" s="43">
        <v>3.48</v>
      </c>
      <c r="L31" s="39">
        <v>48</v>
      </c>
      <c r="M31" s="39">
        <v>3.4</v>
      </c>
      <c r="N31" s="39">
        <v>46</v>
      </c>
      <c r="O31" s="44">
        <v>3.54</v>
      </c>
      <c r="P31" s="39">
        <v>96</v>
      </c>
      <c r="Q31" s="39">
        <v>3.32</v>
      </c>
    </row>
    <row r="32" spans="1:17" s="16" customFormat="1" ht="15" x14ac:dyDescent="0.4">
      <c r="A32" s="156" t="s">
        <v>327</v>
      </c>
      <c r="B32" s="156" t="s">
        <v>131</v>
      </c>
      <c r="C32" s="127" t="s">
        <v>53</v>
      </c>
      <c r="D32" s="216">
        <v>1.6</v>
      </c>
      <c r="E32" s="128">
        <v>1</v>
      </c>
      <c r="F32" s="128">
        <f>Tabelle1567891011[[#This Row],[Kicker]]-Tabelle1567891011[[#This Row],[NEU]]</f>
        <v>0.60000000000000009</v>
      </c>
      <c r="G32" s="39">
        <v>0</v>
      </c>
      <c r="H32" s="41">
        <v>1.5</v>
      </c>
      <c r="I32" s="39">
        <v>18</v>
      </c>
      <c r="J32" s="42">
        <f>RBL!$L32+RBL!$N32</f>
        <v>0</v>
      </c>
      <c r="K32" s="43">
        <v>0</v>
      </c>
      <c r="L32" s="39">
        <v>0</v>
      </c>
      <c r="M32" s="39">
        <v>0</v>
      </c>
      <c r="N32" s="39">
        <v>0</v>
      </c>
      <c r="O32" s="44">
        <v>0</v>
      </c>
      <c r="P32" s="39">
        <v>0</v>
      </c>
      <c r="Q32" s="39">
        <v>0</v>
      </c>
    </row>
    <row r="33" spans="1:17" s="16" customFormat="1" ht="15" x14ac:dyDescent="0.4">
      <c r="A33" s="156" t="s">
        <v>328</v>
      </c>
      <c r="B33" s="156" t="s">
        <v>329</v>
      </c>
      <c r="C33" s="127" t="s">
        <v>53</v>
      </c>
      <c r="D33" s="182">
        <v>1.2</v>
      </c>
      <c r="E33" s="128">
        <v>1</v>
      </c>
      <c r="F33" s="128">
        <f>Tabelle1567891011[[#This Row],[Kicker]]-Tabelle1567891011[[#This Row],[NEU]]</f>
        <v>0.19999999999999996</v>
      </c>
      <c r="G33" s="7">
        <v>1.2</v>
      </c>
      <c r="H33" s="9">
        <v>3</v>
      </c>
      <c r="I33" s="7">
        <v>18</v>
      </c>
      <c r="J33" s="10">
        <f>RBL!$L33+RBL!$N33</f>
        <v>18</v>
      </c>
      <c r="K33" s="11">
        <v>3.75</v>
      </c>
      <c r="L33" s="7">
        <v>0</v>
      </c>
      <c r="M33" s="7">
        <v>0</v>
      </c>
      <c r="N33" s="7">
        <v>18</v>
      </c>
      <c r="O33" s="12">
        <v>3.75</v>
      </c>
      <c r="P33" s="7">
        <v>0</v>
      </c>
      <c r="Q33" s="7">
        <v>0</v>
      </c>
    </row>
    <row r="34" spans="1:17" s="14" customFormat="1" ht="15" x14ac:dyDescent="0.4">
      <c r="A34" s="156" t="s">
        <v>330</v>
      </c>
      <c r="B34" s="156" t="s">
        <v>46</v>
      </c>
      <c r="C34" s="127" t="s">
        <v>53</v>
      </c>
      <c r="D34" s="219">
        <v>0.5</v>
      </c>
      <c r="E34" s="128">
        <v>0.5</v>
      </c>
      <c r="F34" s="128">
        <f>Tabelle1567891011[[#This Row],[Kicker]]-Tabelle1567891011[[#This Row],[NEU]]</f>
        <v>0</v>
      </c>
      <c r="G34" s="7">
        <v>0</v>
      </c>
      <c r="H34" s="9">
        <v>0</v>
      </c>
      <c r="I34" s="7">
        <v>18</v>
      </c>
      <c r="J34" s="10">
        <f>RBL!$L34+RBL!$N34</f>
        <v>0</v>
      </c>
      <c r="K34" s="11">
        <v>0</v>
      </c>
      <c r="L34" s="7">
        <v>0</v>
      </c>
      <c r="M34" s="7">
        <v>0</v>
      </c>
      <c r="N34" s="7">
        <v>0</v>
      </c>
      <c r="O34" s="12">
        <v>0</v>
      </c>
      <c r="P34" s="7">
        <v>0</v>
      </c>
      <c r="Q34" s="7">
        <v>0</v>
      </c>
    </row>
    <row r="35" spans="1:17" s="18" customFormat="1" ht="15" x14ac:dyDescent="0.4">
      <c r="A35" s="156" t="s">
        <v>331</v>
      </c>
      <c r="B35" s="156" t="s">
        <v>297</v>
      </c>
      <c r="C35" s="127" t="s">
        <v>53</v>
      </c>
      <c r="D35" s="181">
        <v>4.5</v>
      </c>
      <c r="E35" s="128">
        <v>5</v>
      </c>
      <c r="F35" s="128">
        <f>Tabelle1567891011[[#This Row],[Kicker]]-Tabelle1567891011[[#This Row],[NEU]]</f>
        <v>-0.5</v>
      </c>
      <c r="G35" s="45">
        <v>5</v>
      </c>
      <c r="H35" s="46">
        <v>70</v>
      </c>
      <c r="I35" s="45">
        <v>22</v>
      </c>
      <c r="J35" s="47">
        <f>RBL!$L35+RBL!$N35</f>
        <v>151</v>
      </c>
      <c r="K35" s="48">
        <v>3.74</v>
      </c>
      <c r="L35" s="45">
        <v>61</v>
      </c>
      <c r="M35" s="45">
        <v>3.89</v>
      </c>
      <c r="N35" s="45">
        <v>90</v>
      </c>
      <c r="O35" s="49">
        <v>3.61</v>
      </c>
      <c r="P35" s="45">
        <v>158</v>
      </c>
      <c r="Q35" s="45">
        <v>3.28</v>
      </c>
    </row>
    <row r="36" spans="1:17" s="18" customFormat="1" ht="15" x14ac:dyDescent="0.4">
      <c r="A36" s="156" t="s">
        <v>332</v>
      </c>
      <c r="B36" s="156" t="s">
        <v>190</v>
      </c>
      <c r="C36" s="127" t="s">
        <v>53</v>
      </c>
      <c r="D36" s="311">
        <v>3</v>
      </c>
      <c r="E36" s="128">
        <v>3.2</v>
      </c>
      <c r="F36" s="128">
        <f>Tabelle1567891011[[#This Row],[Kicker]]-Tabelle1567891011[[#This Row],[NEU]]</f>
        <v>-0.20000000000000018</v>
      </c>
      <c r="G36" s="45">
        <v>0</v>
      </c>
      <c r="H36" s="46">
        <v>30</v>
      </c>
      <c r="I36" s="45">
        <v>22</v>
      </c>
      <c r="J36" s="47">
        <f>RBL!$L36+RBL!$N36</f>
        <v>0</v>
      </c>
      <c r="K36" s="48">
        <v>0</v>
      </c>
      <c r="L36" s="45">
        <v>0</v>
      </c>
      <c r="M36" s="45">
        <v>0</v>
      </c>
      <c r="N36" s="45">
        <v>0</v>
      </c>
      <c r="O36" s="49">
        <v>0</v>
      </c>
      <c r="P36" s="45">
        <v>0</v>
      </c>
      <c r="Q36" s="45">
        <v>0</v>
      </c>
    </row>
    <row r="37" spans="1:17" s="18" customFormat="1" ht="15" x14ac:dyDescent="0.4">
      <c r="A37" s="156" t="s">
        <v>333</v>
      </c>
      <c r="B37" s="156" t="s">
        <v>334</v>
      </c>
      <c r="C37" s="127" t="s">
        <v>53</v>
      </c>
      <c r="D37" s="216">
        <v>5.5</v>
      </c>
      <c r="E37" s="128">
        <v>6</v>
      </c>
      <c r="F37" s="128">
        <f>Tabelle1567891011[[#This Row],[Kicker]]-Tabelle1567891011[[#This Row],[NEU]]</f>
        <v>-0.5</v>
      </c>
      <c r="G37" s="45">
        <v>8</v>
      </c>
      <c r="H37" s="46">
        <v>50</v>
      </c>
      <c r="I37" s="45">
        <v>25</v>
      </c>
      <c r="J37" s="47">
        <f>RBL!$L37+RBL!$N37</f>
        <v>173</v>
      </c>
      <c r="K37" s="48">
        <v>0</v>
      </c>
      <c r="L37" s="45">
        <v>131</v>
      </c>
      <c r="M37" s="45">
        <v>3</v>
      </c>
      <c r="N37" s="45">
        <v>42</v>
      </c>
      <c r="O37" s="49">
        <v>4.0599999999999996</v>
      </c>
      <c r="P37" s="45">
        <v>324</v>
      </c>
      <c r="Q37" s="45">
        <v>2.82</v>
      </c>
    </row>
    <row r="38" spans="1:17" s="18" customFormat="1" ht="15" x14ac:dyDescent="0.4">
      <c r="A38" s="274" t="s">
        <v>335</v>
      </c>
      <c r="B38" s="274" t="s">
        <v>336</v>
      </c>
      <c r="C38" s="127" t="s">
        <v>53</v>
      </c>
      <c r="D38" s="216">
        <v>1.8</v>
      </c>
      <c r="E38" s="128">
        <v>1.8</v>
      </c>
      <c r="F38" s="128">
        <f>Tabelle1567891011[[#This Row],[Kicker]]-Tabelle1567891011[[#This Row],[NEU]]</f>
        <v>0</v>
      </c>
      <c r="G38" s="7">
        <v>2.8</v>
      </c>
      <c r="H38" s="9">
        <v>4</v>
      </c>
      <c r="I38" s="7">
        <v>29</v>
      </c>
      <c r="J38" s="10">
        <f>RBL!$L38+RBL!$N38</f>
        <v>38</v>
      </c>
      <c r="K38" s="11">
        <v>3.81</v>
      </c>
      <c r="L38" s="7">
        <v>25</v>
      </c>
      <c r="M38" s="7">
        <v>2.75</v>
      </c>
      <c r="N38" s="7">
        <v>13</v>
      </c>
      <c r="O38" s="12">
        <v>3.81</v>
      </c>
      <c r="P38" s="7">
        <v>0</v>
      </c>
      <c r="Q38" s="7">
        <v>0</v>
      </c>
    </row>
    <row r="39" spans="1:17" s="18" customFormat="1" ht="15" x14ac:dyDescent="0.4">
      <c r="A39" s="156" t="s">
        <v>337</v>
      </c>
      <c r="B39" s="156" t="s">
        <v>338</v>
      </c>
      <c r="C39" s="127" t="s">
        <v>53</v>
      </c>
      <c r="D39" s="216">
        <v>2.4</v>
      </c>
      <c r="E39" s="128">
        <v>1.6</v>
      </c>
      <c r="F39" s="128">
        <f>Tabelle1567891011[[#This Row],[Kicker]]-Tabelle1567891011[[#This Row],[NEU]]</f>
        <v>0.79999999999999982</v>
      </c>
      <c r="G39" s="7">
        <v>0</v>
      </c>
      <c r="H39" s="9">
        <v>7</v>
      </c>
      <c r="I39" s="7">
        <v>29</v>
      </c>
      <c r="J39" s="10">
        <f>RBL!$L39+RBL!$N39</f>
        <v>0</v>
      </c>
      <c r="K39" s="11">
        <v>0</v>
      </c>
      <c r="L39" s="7">
        <v>0</v>
      </c>
      <c r="M39" s="7">
        <v>0</v>
      </c>
      <c r="N39" s="7">
        <v>0</v>
      </c>
      <c r="O39" s="12">
        <v>0</v>
      </c>
      <c r="P39" s="7">
        <v>0</v>
      </c>
      <c r="Q39" s="7">
        <v>0</v>
      </c>
    </row>
    <row r="40" spans="1:17" x14ac:dyDescent="0.35">
      <c r="A40" s="23"/>
      <c r="B40" s="19"/>
      <c r="C40" s="7"/>
      <c r="D40" s="191"/>
      <c r="E40" s="8"/>
      <c r="F40" s="8"/>
      <c r="G40" s="7"/>
      <c r="H40" s="9"/>
      <c r="I40" s="7"/>
      <c r="J40" s="7"/>
      <c r="K40" s="24"/>
      <c r="L40" s="7"/>
      <c r="M40" s="7"/>
      <c r="N40" s="7"/>
      <c r="O40" s="12"/>
      <c r="P40" s="7"/>
      <c r="Q40" s="7"/>
    </row>
    <row r="41" spans="1:17" s="18" customFormat="1" x14ac:dyDescent="0.35">
      <c r="A41" s="6" t="s">
        <v>167</v>
      </c>
      <c r="B41" s="6" t="s">
        <v>168</v>
      </c>
      <c r="C41" s="22" t="s">
        <v>53</v>
      </c>
      <c r="D41" s="193"/>
      <c r="E41" s="21">
        <f>SUM(E2:E40)</f>
        <v>82.1</v>
      </c>
      <c r="F41" s="8">
        <f>SUM(F2:F40)</f>
        <v>-2.4000000000000012</v>
      </c>
      <c r="G41" s="22">
        <v>2.6</v>
      </c>
      <c r="H41" s="25"/>
      <c r="I41" s="22"/>
      <c r="J41" s="7"/>
      <c r="K41" s="24"/>
      <c r="L41" s="22"/>
      <c r="M41" s="22"/>
      <c r="N41" s="22">
        <v>44</v>
      </c>
      <c r="O41" s="26">
        <v>2</v>
      </c>
      <c r="P41" s="7"/>
      <c r="Q41" s="7"/>
    </row>
    <row r="42" spans="1:17" s="14" customFormat="1" x14ac:dyDescent="0.35">
      <c r="A42" s="27" t="s">
        <v>339</v>
      </c>
      <c r="B42" s="28" t="s">
        <v>340</v>
      </c>
      <c r="C42" s="22" t="s">
        <v>24</v>
      </c>
      <c r="D42" s="22"/>
      <c r="E42" s="21"/>
      <c r="F42" s="21"/>
      <c r="G42" s="22"/>
      <c r="H42" s="25"/>
      <c r="I42" s="22"/>
      <c r="J42" s="22"/>
      <c r="K42" s="29"/>
      <c r="L42" s="22"/>
      <c r="M42" s="22"/>
      <c r="N42" s="22"/>
      <c r="O42" s="26"/>
      <c r="P42" s="7"/>
      <c r="Q42" s="7"/>
    </row>
    <row r="43" spans="1:17" s="16" customFormat="1" x14ac:dyDescent="0.35">
      <c r="A43" s="27"/>
      <c r="B43" s="28"/>
      <c r="C43" s="22" t="s">
        <v>17</v>
      </c>
      <c r="D43" s="22"/>
      <c r="E43" s="21"/>
      <c r="F43" s="21"/>
      <c r="G43" s="22"/>
      <c r="H43" s="25"/>
      <c r="I43" s="22"/>
      <c r="J43" s="22"/>
      <c r="K43" s="29"/>
      <c r="L43" s="22"/>
      <c r="M43" s="22"/>
      <c r="N43" s="22"/>
      <c r="O43" s="26"/>
      <c r="P43" s="22"/>
      <c r="Q43" s="22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43"/>
  <sheetViews>
    <sheetView workbookViewId="0">
      <selection activeCell="A31" sqref="A31:B31"/>
    </sheetView>
  </sheetViews>
  <sheetFormatPr baseColWidth="10" defaultColWidth="8.7265625" defaultRowHeight="14.5" x14ac:dyDescent="0.35"/>
  <cols>
    <col min="1" max="1" width="16.90625" customWidth="1"/>
    <col min="2" max="2" width="16.81640625" customWidth="1"/>
    <col min="3" max="4" width="10.08984375" style="30" customWidth="1"/>
    <col min="5" max="6" width="10.08984375" style="31" customWidth="1"/>
    <col min="7" max="7" width="8" customWidth="1"/>
    <col min="8" max="8" width="6.6328125" style="31" customWidth="1"/>
    <col min="9" max="9" width="7.26953125" customWidth="1"/>
    <col min="10" max="10" width="8.1796875" customWidth="1"/>
    <col min="11" max="11" width="7.90625" style="32" customWidth="1"/>
    <col min="12" max="12" width="8.54296875" customWidth="1"/>
    <col min="13" max="13" width="6.81640625" customWidth="1"/>
    <col min="14" max="14" width="6.08984375" customWidth="1"/>
    <col min="15" max="15" width="7.36328125" customWidth="1"/>
    <col min="16" max="16" width="7.7265625" customWidth="1"/>
    <col min="17" max="17" width="8" customWidth="1"/>
    <col min="18" max="18" width="8.7265625" customWidth="1"/>
  </cols>
  <sheetData>
    <row r="1" spans="1:17" x14ac:dyDescent="0.35">
      <c r="A1" s="1" t="s">
        <v>0</v>
      </c>
      <c r="B1" s="2" t="s">
        <v>1</v>
      </c>
      <c r="C1" s="2" t="s">
        <v>2</v>
      </c>
      <c r="D1" s="179" t="s">
        <v>951</v>
      </c>
      <c r="E1" s="3" t="s">
        <v>3</v>
      </c>
      <c r="F1" s="3" t="s">
        <v>953</v>
      </c>
      <c r="G1" s="2" t="s">
        <v>4</v>
      </c>
      <c r="H1" s="3" t="s">
        <v>5</v>
      </c>
      <c r="I1" s="2" t="s">
        <v>6</v>
      </c>
      <c r="J1" s="2" t="s">
        <v>7</v>
      </c>
      <c r="K1" s="4" t="s">
        <v>8</v>
      </c>
      <c r="L1" s="2" t="s">
        <v>9</v>
      </c>
      <c r="M1" s="2" t="s">
        <v>10</v>
      </c>
      <c r="N1" s="2" t="s">
        <v>11</v>
      </c>
      <c r="O1" s="5" t="s">
        <v>12</v>
      </c>
      <c r="P1" s="2" t="s">
        <v>13</v>
      </c>
      <c r="Q1" s="2" t="s">
        <v>14</v>
      </c>
    </row>
    <row r="2" spans="1:17" s="16" customFormat="1" ht="15" x14ac:dyDescent="0.4">
      <c r="A2" s="156" t="s">
        <v>341</v>
      </c>
      <c r="B2" s="156" t="s">
        <v>243</v>
      </c>
      <c r="C2" s="127" t="s">
        <v>17</v>
      </c>
      <c r="D2" s="311">
        <v>0.5</v>
      </c>
      <c r="E2" s="128">
        <v>0.5</v>
      </c>
      <c r="F2" s="128">
        <f>Tabelle15678910[[#This Row],[Kicker]]-Tabelle15678910[[#This Row],[NEU]]</f>
        <v>0</v>
      </c>
      <c r="G2" s="7">
        <v>0</v>
      </c>
      <c r="H2" s="9">
        <v>0</v>
      </c>
      <c r="I2" s="7">
        <v>18</v>
      </c>
      <c r="J2" s="10">
        <v>0</v>
      </c>
      <c r="K2" s="11">
        <v>0</v>
      </c>
      <c r="L2" s="7">
        <v>0</v>
      </c>
      <c r="M2" s="7">
        <v>0</v>
      </c>
      <c r="N2" s="7">
        <v>0</v>
      </c>
      <c r="O2" s="12">
        <v>0</v>
      </c>
      <c r="P2" s="2">
        <v>0</v>
      </c>
      <c r="Q2" s="2">
        <v>0</v>
      </c>
    </row>
    <row r="3" spans="1:17" s="16" customFormat="1" ht="15" x14ac:dyDescent="0.4">
      <c r="A3" s="274" t="s">
        <v>342</v>
      </c>
      <c r="B3" s="274" t="s">
        <v>343</v>
      </c>
      <c r="C3" s="127" t="s">
        <v>17</v>
      </c>
      <c r="D3" s="216">
        <v>1.5</v>
      </c>
      <c r="E3" s="128">
        <v>1</v>
      </c>
      <c r="F3" s="128">
        <f>Tabelle15678910[[#This Row],[Kicker]]-Tabelle15678910[[#This Row],[NEU]]</f>
        <v>0.5</v>
      </c>
      <c r="G3" s="39">
        <v>1</v>
      </c>
      <c r="H3" s="41">
        <v>2</v>
      </c>
      <c r="I3" s="39">
        <v>21</v>
      </c>
      <c r="J3" s="42">
        <v>0</v>
      </c>
      <c r="K3" s="43">
        <v>0</v>
      </c>
      <c r="L3" s="39">
        <v>0</v>
      </c>
      <c r="M3" s="39">
        <v>0</v>
      </c>
      <c r="N3" s="39">
        <v>0</v>
      </c>
      <c r="O3" s="44">
        <v>0</v>
      </c>
      <c r="P3" s="39">
        <v>0</v>
      </c>
      <c r="Q3" s="39">
        <v>0</v>
      </c>
    </row>
    <row r="4" spans="1:17" s="14" customFormat="1" ht="15" x14ac:dyDescent="0.4">
      <c r="A4" s="156" t="s">
        <v>344</v>
      </c>
      <c r="B4" s="156" t="s">
        <v>345</v>
      </c>
      <c r="C4" s="127" t="s">
        <v>17</v>
      </c>
      <c r="D4" s="216">
        <v>2.6</v>
      </c>
      <c r="E4" s="128">
        <v>3</v>
      </c>
      <c r="F4" s="128">
        <f>Tabelle15678910[[#This Row],[Kicker]]-Tabelle15678910[[#This Row],[NEU]]</f>
        <v>-0.39999999999999991</v>
      </c>
      <c r="G4" s="33">
        <v>3.2</v>
      </c>
      <c r="H4" s="34">
        <v>4.5</v>
      </c>
      <c r="I4" s="33">
        <v>30</v>
      </c>
      <c r="J4" s="35">
        <f>SVW!$L4+SVW!$N4</f>
        <v>186</v>
      </c>
      <c r="K4" s="36">
        <v>3.28</v>
      </c>
      <c r="L4" s="33">
        <v>80</v>
      </c>
      <c r="M4" s="33">
        <v>3.27</v>
      </c>
      <c r="N4" s="33">
        <v>106</v>
      </c>
      <c r="O4" s="37">
        <v>3.29</v>
      </c>
      <c r="P4" s="33">
        <v>180</v>
      </c>
      <c r="Q4" s="33">
        <v>2.94</v>
      </c>
    </row>
    <row r="5" spans="1:17" s="16" customFormat="1" ht="15" x14ac:dyDescent="0.4">
      <c r="A5" s="156" t="s">
        <v>346</v>
      </c>
      <c r="B5" s="156" t="s">
        <v>347</v>
      </c>
      <c r="C5" s="127" t="s">
        <v>17</v>
      </c>
      <c r="D5" s="216">
        <v>0.5</v>
      </c>
      <c r="E5" s="128">
        <v>0.5</v>
      </c>
      <c r="F5" s="128">
        <f>Tabelle15678910[[#This Row],[Kicker]]-Tabelle15678910[[#This Row],[NEU]]</f>
        <v>0</v>
      </c>
      <c r="G5" s="7">
        <v>0.5</v>
      </c>
      <c r="H5" s="9">
        <v>0.3</v>
      </c>
      <c r="I5" s="7">
        <v>34</v>
      </c>
      <c r="J5" s="10">
        <f>SVW!$L5+SVW!$N5</f>
        <v>0</v>
      </c>
      <c r="K5" s="11">
        <v>0</v>
      </c>
      <c r="L5" s="7">
        <v>0</v>
      </c>
      <c r="M5" s="7">
        <v>0</v>
      </c>
      <c r="N5" s="7">
        <v>0</v>
      </c>
      <c r="O5" s="12">
        <v>0</v>
      </c>
      <c r="P5" s="7">
        <v>206</v>
      </c>
      <c r="Q5" s="7">
        <v>3.03</v>
      </c>
    </row>
    <row r="6" spans="1:17" s="16" customFormat="1" ht="15" x14ac:dyDescent="0.4">
      <c r="A6" s="274" t="s">
        <v>348</v>
      </c>
      <c r="B6" s="274" t="s">
        <v>162</v>
      </c>
      <c r="C6" s="127" t="s">
        <v>24</v>
      </c>
      <c r="D6" s="216">
        <v>0.5</v>
      </c>
      <c r="E6" s="128">
        <v>0.5</v>
      </c>
      <c r="F6" s="128">
        <f>Tabelle15678910[[#This Row],[Kicker]]-Tabelle15678910[[#This Row],[NEU]]</f>
        <v>0</v>
      </c>
      <c r="G6" s="7">
        <v>0</v>
      </c>
      <c r="H6" s="9">
        <v>0</v>
      </c>
      <c r="I6" s="7">
        <v>18</v>
      </c>
      <c r="J6" s="10">
        <f>SVW!$L6+SVW!$N6</f>
        <v>0</v>
      </c>
      <c r="K6" s="11">
        <v>0</v>
      </c>
      <c r="L6" s="7">
        <v>0</v>
      </c>
      <c r="M6" s="7">
        <v>0</v>
      </c>
      <c r="N6" s="7">
        <v>0</v>
      </c>
      <c r="O6" s="12">
        <v>0</v>
      </c>
      <c r="P6" s="7">
        <v>0</v>
      </c>
      <c r="Q6" s="7">
        <v>0</v>
      </c>
    </row>
    <row r="7" spans="1:17" s="16" customFormat="1" ht="15" x14ac:dyDescent="0.4">
      <c r="A7" s="156" t="s">
        <v>349</v>
      </c>
      <c r="B7" s="156" t="s">
        <v>350</v>
      </c>
      <c r="C7" s="127" t="s">
        <v>24</v>
      </c>
      <c r="D7" s="216">
        <v>0.5</v>
      </c>
      <c r="E7" s="128">
        <v>0.5</v>
      </c>
      <c r="F7" s="128">
        <f>Tabelle15678910[[#This Row],[Kicker]]-Tabelle15678910[[#This Row],[NEU]]</f>
        <v>0</v>
      </c>
      <c r="G7" s="7">
        <v>0</v>
      </c>
      <c r="H7" s="9">
        <v>0</v>
      </c>
      <c r="I7" s="7">
        <v>17</v>
      </c>
      <c r="J7" s="10">
        <f>SVW!$L7+SVW!$N7</f>
        <v>0</v>
      </c>
      <c r="K7" s="11">
        <v>0</v>
      </c>
      <c r="L7" s="7">
        <v>0</v>
      </c>
      <c r="M7" s="7">
        <v>0</v>
      </c>
      <c r="N7" s="7">
        <v>0</v>
      </c>
      <c r="O7" s="12">
        <v>0</v>
      </c>
      <c r="P7" s="7">
        <v>0</v>
      </c>
      <c r="Q7" s="7">
        <v>0</v>
      </c>
    </row>
    <row r="8" spans="1:17" s="16" customFormat="1" ht="15" x14ac:dyDescent="0.4">
      <c r="A8" s="274" t="s">
        <v>351</v>
      </c>
      <c r="B8" s="274" t="s">
        <v>352</v>
      </c>
      <c r="C8" s="127" t="s">
        <v>24</v>
      </c>
      <c r="D8" s="216">
        <v>1.4</v>
      </c>
      <c r="E8" s="128">
        <v>1.5</v>
      </c>
      <c r="F8" s="128">
        <f>Tabelle15678910[[#This Row],[Kicker]]-Tabelle15678910[[#This Row],[NEU]]</f>
        <v>-0.10000000000000009</v>
      </c>
      <c r="G8" s="39">
        <v>1.2</v>
      </c>
      <c r="H8" s="41">
        <v>2.5</v>
      </c>
      <c r="I8" s="39">
        <v>24</v>
      </c>
      <c r="J8" s="42">
        <f>SVW!$L8+SVW!$N8</f>
        <v>37</v>
      </c>
      <c r="K8" s="43">
        <v>3.5</v>
      </c>
      <c r="L8" s="39">
        <v>33</v>
      </c>
      <c r="M8" s="39">
        <v>3.5</v>
      </c>
      <c r="N8" s="39">
        <v>4</v>
      </c>
      <c r="O8" s="44">
        <v>0</v>
      </c>
      <c r="P8" s="39">
        <v>21</v>
      </c>
      <c r="Q8" s="39">
        <v>4.0599999999999996</v>
      </c>
    </row>
    <row r="9" spans="1:17" s="18" customFormat="1" ht="15" x14ac:dyDescent="0.4">
      <c r="A9" s="156" t="s">
        <v>353</v>
      </c>
      <c r="B9" s="156" t="s">
        <v>354</v>
      </c>
      <c r="C9" s="127" t="s">
        <v>24</v>
      </c>
      <c r="D9" s="216">
        <v>1.3</v>
      </c>
      <c r="E9" s="128">
        <v>1.5</v>
      </c>
      <c r="F9" s="128">
        <f>Tabelle15678910[[#This Row],[Kicker]]-Tabelle15678910[[#This Row],[NEU]]</f>
        <v>-0.19999999999999996</v>
      </c>
      <c r="G9" s="7">
        <v>1.6</v>
      </c>
      <c r="H9" s="9">
        <v>3</v>
      </c>
      <c r="I9" s="7">
        <v>25</v>
      </c>
      <c r="J9" s="10">
        <f>SVW!$L9+SVW!$N9</f>
        <v>18</v>
      </c>
      <c r="K9" s="11">
        <v>0</v>
      </c>
      <c r="L9" s="7">
        <v>18</v>
      </c>
      <c r="M9" s="7">
        <v>0</v>
      </c>
      <c r="N9" s="7">
        <v>0</v>
      </c>
      <c r="O9" s="7">
        <v>0</v>
      </c>
      <c r="P9" s="7">
        <v>67</v>
      </c>
      <c r="Q9" s="7">
        <v>3.91</v>
      </c>
    </row>
    <row r="10" spans="1:17" s="14" customFormat="1" ht="15" x14ac:dyDescent="0.4">
      <c r="A10" s="156" t="s">
        <v>355</v>
      </c>
      <c r="B10" s="156" t="s">
        <v>147</v>
      </c>
      <c r="C10" s="127" t="s">
        <v>24</v>
      </c>
      <c r="D10" s="216">
        <v>1.8</v>
      </c>
      <c r="E10" s="128">
        <v>2</v>
      </c>
      <c r="F10" s="128">
        <f>Tabelle15678910[[#This Row],[Kicker]]-Tabelle15678910[[#This Row],[NEU]]</f>
        <v>-0.19999999999999996</v>
      </c>
      <c r="G10" s="33">
        <v>1.6</v>
      </c>
      <c r="H10" s="34">
        <v>8</v>
      </c>
      <c r="I10" s="33">
        <v>25</v>
      </c>
      <c r="J10" s="35">
        <f>SVW!$L10+SVW!$N10</f>
        <v>98</v>
      </c>
      <c r="K10" s="36">
        <v>3.59</v>
      </c>
      <c r="L10" s="33">
        <v>44</v>
      </c>
      <c r="M10" s="33">
        <v>3.7</v>
      </c>
      <c r="N10" s="33">
        <v>54</v>
      </c>
      <c r="O10" s="37">
        <v>3.49</v>
      </c>
      <c r="P10" s="33">
        <v>49</v>
      </c>
      <c r="Q10" s="33">
        <v>3.98</v>
      </c>
    </row>
    <row r="11" spans="1:17" s="14" customFormat="1" ht="15" x14ac:dyDescent="0.4">
      <c r="A11" s="156" t="s">
        <v>356</v>
      </c>
      <c r="B11" s="156" t="s">
        <v>160</v>
      </c>
      <c r="C11" s="127" t="s">
        <v>24</v>
      </c>
      <c r="D11" s="216">
        <v>1.7</v>
      </c>
      <c r="E11" s="128">
        <v>1.8</v>
      </c>
      <c r="F11" s="128">
        <f>Tabelle15678910[[#This Row],[Kicker]]-Tabelle15678910[[#This Row],[NEU]]</f>
        <v>-0.10000000000000009</v>
      </c>
      <c r="G11" s="33">
        <v>0</v>
      </c>
      <c r="H11" s="34">
        <v>8</v>
      </c>
      <c r="I11" s="33">
        <v>27</v>
      </c>
      <c r="J11" s="35">
        <f>SVW!$L11+SVW!$N11</f>
        <v>0</v>
      </c>
      <c r="K11" s="36">
        <v>0</v>
      </c>
      <c r="L11" s="33">
        <v>0</v>
      </c>
      <c r="M11" s="33">
        <v>0</v>
      </c>
      <c r="N11" s="33">
        <v>0</v>
      </c>
      <c r="O11" s="37">
        <v>0</v>
      </c>
      <c r="P11" s="33">
        <v>0</v>
      </c>
      <c r="Q11" s="33">
        <v>0</v>
      </c>
    </row>
    <row r="12" spans="1:17" s="14" customFormat="1" ht="15" x14ac:dyDescent="0.4">
      <c r="A12" s="156" t="s">
        <v>357</v>
      </c>
      <c r="B12" s="156" t="s">
        <v>261</v>
      </c>
      <c r="C12" s="127" t="s">
        <v>24</v>
      </c>
      <c r="D12" s="216">
        <v>3.6</v>
      </c>
      <c r="E12" s="128">
        <v>3.5</v>
      </c>
      <c r="F12" s="128">
        <f>Tabelle15678910[[#This Row],[Kicker]]-Tabelle15678910[[#This Row],[NEU]]</f>
        <v>0.10000000000000009</v>
      </c>
      <c r="G12" s="33">
        <v>3.5</v>
      </c>
      <c r="H12" s="34">
        <v>12</v>
      </c>
      <c r="I12" s="33">
        <v>27</v>
      </c>
      <c r="J12" s="35">
        <f>SVW!$L12+SVW!$N12</f>
        <v>138</v>
      </c>
      <c r="K12" s="36">
        <v>3.08</v>
      </c>
      <c r="L12" s="33">
        <v>62</v>
      </c>
      <c r="M12" s="33">
        <v>3.19</v>
      </c>
      <c r="N12" s="33">
        <v>76</v>
      </c>
      <c r="O12" s="37">
        <v>2.96</v>
      </c>
      <c r="P12" s="33">
        <v>138</v>
      </c>
      <c r="Q12" s="33">
        <v>3.24</v>
      </c>
    </row>
    <row r="13" spans="1:17" s="16" customFormat="1" ht="15" x14ac:dyDescent="0.4">
      <c r="A13" s="156" t="s">
        <v>358</v>
      </c>
      <c r="B13" s="156" t="s">
        <v>359</v>
      </c>
      <c r="C13" s="127" t="s">
        <v>24</v>
      </c>
      <c r="D13" s="216">
        <v>1.7</v>
      </c>
      <c r="E13" s="128">
        <v>1.6</v>
      </c>
      <c r="F13" s="128">
        <f>Tabelle15678910[[#This Row],[Kicker]]-Tabelle15678910[[#This Row],[NEU]]</f>
        <v>9.9999999999999867E-2</v>
      </c>
      <c r="G13" s="39">
        <v>1.6</v>
      </c>
      <c r="H13" s="41">
        <v>3.5</v>
      </c>
      <c r="I13" s="39">
        <v>27</v>
      </c>
      <c r="J13" s="42">
        <f>SVW!$L13+SVW!$N13</f>
        <v>84</v>
      </c>
      <c r="K13" s="43">
        <v>3.42</v>
      </c>
      <c r="L13" s="39">
        <v>18</v>
      </c>
      <c r="M13" s="39">
        <v>3.7</v>
      </c>
      <c r="N13" s="39">
        <v>66</v>
      </c>
      <c r="O13" s="44">
        <v>3.36</v>
      </c>
      <c r="P13" s="39">
        <v>14</v>
      </c>
      <c r="Q13" s="39">
        <v>4</v>
      </c>
    </row>
    <row r="14" spans="1:17" s="14" customFormat="1" ht="15" x14ac:dyDescent="0.4">
      <c r="A14" s="156" t="s">
        <v>360</v>
      </c>
      <c r="B14" s="156" t="s">
        <v>16</v>
      </c>
      <c r="C14" s="127" t="s">
        <v>24</v>
      </c>
      <c r="D14" s="216">
        <v>2.2000000000000002</v>
      </c>
      <c r="E14" s="128">
        <v>2.2000000000000002</v>
      </c>
      <c r="F14" s="128">
        <f>Tabelle15678910[[#This Row],[Kicker]]-Tabelle15678910[[#This Row],[NEU]]</f>
        <v>0</v>
      </c>
      <c r="G14" s="33">
        <v>2</v>
      </c>
      <c r="H14" s="34">
        <v>4</v>
      </c>
      <c r="I14" s="33">
        <v>30</v>
      </c>
      <c r="J14" s="35">
        <f>SVW!$L14+SVW!$N14</f>
        <v>118</v>
      </c>
      <c r="K14" s="36">
        <v>3.36</v>
      </c>
      <c r="L14" s="33">
        <v>49</v>
      </c>
      <c r="M14" s="33">
        <v>3.45</v>
      </c>
      <c r="N14" s="33">
        <v>69</v>
      </c>
      <c r="O14" s="37">
        <v>3.3</v>
      </c>
      <c r="P14" s="33">
        <v>82</v>
      </c>
      <c r="Q14" s="33">
        <v>3.23</v>
      </c>
    </row>
    <row r="15" spans="1:17" s="14" customFormat="1" ht="15" x14ac:dyDescent="0.4">
      <c r="A15" s="274" t="s">
        <v>361</v>
      </c>
      <c r="B15" s="274" t="s">
        <v>362</v>
      </c>
      <c r="C15" s="127" t="s">
        <v>24</v>
      </c>
      <c r="D15" s="216">
        <v>0.5</v>
      </c>
      <c r="E15" s="128">
        <v>0.5</v>
      </c>
      <c r="F15" s="128">
        <f>Tabelle15678910[[#This Row],[Kicker]]-Tabelle15678910[[#This Row],[NEU]]</f>
        <v>0</v>
      </c>
      <c r="G15" s="7">
        <v>0</v>
      </c>
      <c r="H15" s="9">
        <v>0</v>
      </c>
      <c r="I15" s="7">
        <v>18</v>
      </c>
      <c r="J15" s="10">
        <f>SVW!$L15+SVW!$N15</f>
        <v>0</v>
      </c>
      <c r="K15" s="11">
        <v>0</v>
      </c>
      <c r="L15" s="7">
        <v>0</v>
      </c>
      <c r="M15" s="7">
        <v>0</v>
      </c>
      <c r="N15" s="7">
        <v>0</v>
      </c>
      <c r="O15" s="12">
        <v>0</v>
      </c>
      <c r="P15" s="7">
        <v>0</v>
      </c>
      <c r="Q15" s="7">
        <v>0</v>
      </c>
    </row>
    <row r="16" spans="1:17" s="14" customFormat="1" ht="15" x14ac:dyDescent="0.4">
      <c r="A16" s="274" t="s">
        <v>363</v>
      </c>
      <c r="B16" s="274" t="s">
        <v>364</v>
      </c>
      <c r="C16" s="127" t="s">
        <v>38</v>
      </c>
      <c r="D16" s="216">
        <v>0.8</v>
      </c>
      <c r="E16" s="128">
        <v>1</v>
      </c>
      <c r="F16" s="128">
        <f>Tabelle15678910[[#This Row],[Kicker]]-Tabelle15678910[[#This Row],[NEU]]</f>
        <v>-0.19999999999999996</v>
      </c>
      <c r="G16" s="7">
        <v>1</v>
      </c>
      <c r="H16" s="9">
        <v>1</v>
      </c>
      <c r="I16" s="7">
        <v>20</v>
      </c>
      <c r="J16" s="10">
        <f>SVW!$L16+SVW!$N16</f>
        <v>0</v>
      </c>
      <c r="K16" s="11">
        <v>0</v>
      </c>
      <c r="L16" s="7">
        <v>0</v>
      </c>
      <c r="M16" s="7">
        <v>0</v>
      </c>
      <c r="N16" s="7">
        <v>0</v>
      </c>
      <c r="O16" s="12">
        <v>0</v>
      </c>
      <c r="P16" s="7">
        <v>0</v>
      </c>
      <c r="Q16" s="7">
        <v>0</v>
      </c>
    </row>
    <row r="17" spans="1:17" s="16" customFormat="1" ht="15" x14ac:dyDescent="0.4">
      <c r="A17" s="156" t="s">
        <v>365</v>
      </c>
      <c r="B17" s="156" t="s">
        <v>366</v>
      </c>
      <c r="C17" s="127" t="s">
        <v>38</v>
      </c>
      <c r="D17" s="216">
        <v>0.5</v>
      </c>
      <c r="E17" s="128">
        <v>0.5</v>
      </c>
      <c r="F17" s="128">
        <f>Tabelle15678910[[#This Row],[Kicker]]-Tabelle15678910[[#This Row],[NEU]]</f>
        <v>0</v>
      </c>
      <c r="G17" s="7">
        <v>0</v>
      </c>
      <c r="H17" s="9">
        <v>0</v>
      </c>
      <c r="I17" s="7">
        <v>18</v>
      </c>
      <c r="J17" s="10">
        <f>SVW!$L17+SVW!$N17</f>
        <v>0</v>
      </c>
      <c r="K17" s="11">
        <v>0</v>
      </c>
      <c r="L17" s="7">
        <v>0</v>
      </c>
      <c r="M17" s="7">
        <v>0</v>
      </c>
      <c r="N17" s="7">
        <v>0</v>
      </c>
      <c r="O17" s="12">
        <v>0</v>
      </c>
      <c r="P17" s="7">
        <v>0</v>
      </c>
      <c r="Q17" s="7">
        <v>0</v>
      </c>
    </row>
    <row r="18" spans="1:17" s="16" customFormat="1" ht="15" x14ac:dyDescent="0.4">
      <c r="A18" s="156" t="s">
        <v>367</v>
      </c>
      <c r="B18" s="156" t="s">
        <v>368</v>
      </c>
      <c r="C18" s="127" t="s">
        <v>38</v>
      </c>
      <c r="D18" s="216">
        <v>1.2</v>
      </c>
      <c r="E18" s="128">
        <v>1.2</v>
      </c>
      <c r="F18" s="128">
        <f>Tabelle15678910[[#This Row],[Kicker]]-Tabelle15678910[[#This Row],[NEU]]</f>
        <v>0</v>
      </c>
      <c r="G18" s="7">
        <v>1.6</v>
      </c>
      <c r="H18" s="9">
        <v>2.5</v>
      </c>
      <c r="I18" s="7">
        <v>23</v>
      </c>
      <c r="J18" s="10">
        <f>SVW!$L18+SVW!$N18</f>
        <v>12</v>
      </c>
      <c r="K18" s="11">
        <v>4.38</v>
      </c>
      <c r="L18" s="7">
        <v>16</v>
      </c>
      <c r="M18" s="7">
        <v>4</v>
      </c>
      <c r="N18" s="7">
        <v>-4</v>
      </c>
      <c r="O18" s="12">
        <v>0</v>
      </c>
      <c r="P18" s="7">
        <v>16</v>
      </c>
      <c r="Q18" s="7">
        <v>4</v>
      </c>
    </row>
    <row r="19" spans="1:17" s="16" customFormat="1" ht="15" x14ac:dyDescent="0.4">
      <c r="A19" s="274" t="s">
        <v>369</v>
      </c>
      <c r="B19" s="274" t="s">
        <v>370</v>
      </c>
      <c r="C19" s="127" t="s">
        <v>38</v>
      </c>
      <c r="D19" s="216">
        <v>0.8</v>
      </c>
      <c r="E19" s="128">
        <v>1</v>
      </c>
      <c r="F19" s="128">
        <f>Tabelle15678910[[#This Row],[Kicker]]-Tabelle15678910[[#This Row],[NEU]]</f>
        <v>-0.19999999999999996</v>
      </c>
      <c r="G19" s="39">
        <v>0.5</v>
      </c>
      <c r="H19" s="41">
        <v>0.6</v>
      </c>
      <c r="I19" s="39">
        <v>20</v>
      </c>
      <c r="J19" s="42">
        <f>SVW!$L19+SVW!$N19</f>
        <v>0</v>
      </c>
      <c r="K19" s="43">
        <v>0</v>
      </c>
      <c r="L19" s="39">
        <v>0</v>
      </c>
      <c r="M19" s="39">
        <v>0</v>
      </c>
      <c r="N19" s="39">
        <v>0</v>
      </c>
      <c r="O19" s="44">
        <v>0</v>
      </c>
      <c r="P19" s="39">
        <v>0</v>
      </c>
      <c r="Q19" s="39">
        <v>0</v>
      </c>
    </row>
    <row r="20" spans="1:17" s="14" customFormat="1" ht="15" x14ac:dyDescent="0.4">
      <c r="A20" s="156" t="s">
        <v>371</v>
      </c>
      <c r="B20" s="156" t="s">
        <v>372</v>
      </c>
      <c r="C20" s="127" t="s">
        <v>38</v>
      </c>
      <c r="D20" s="216">
        <v>1.9</v>
      </c>
      <c r="E20" s="128">
        <v>2</v>
      </c>
      <c r="F20" s="128">
        <f>Tabelle15678910[[#This Row],[Kicker]]-Tabelle15678910[[#This Row],[NEU]]</f>
        <v>-0.10000000000000009</v>
      </c>
      <c r="G20" s="33">
        <v>2</v>
      </c>
      <c r="H20" s="34">
        <v>9</v>
      </c>
      <c r="I20" s="33">
        <v>26</v>
      </c>
      <c r="J20" s="35">
        <f>SVW!$L20+SVW!$N20</f>
        <v>98</v>
      </c>
      <c r="K20" s="36">
        <v>3.75</v>
      </c>
      <c r="L20" s="33">
        <v>42</v>
      </c>
      <c r="M20" s="33">
        <v>3.75</v>
      </c>
      <c r="N20" s="33">
        <v>56</v>
      </c>
      <c r="O20" s="37">
        <v>3.75</v>
      </c>
      <c r="P20" s="33">
        <v>102</v>
      </c>
      <c r="Q20" s="33">
        <v>3.6</v>
      </c>
    </row>
    <row r="21" spans="1:17" s="18" customFormat="1" ht="15" x14ac:dyDescent="0.4">
      <c r="A21" s="156" t="s">
        <v>373</v>
      </c>
      <c r="B21" s="156" t="s">
        <v>374</v>
      </c>
      <c r="C21" s="127" t="s">
        <v>38</v>
      </c>
      <c r="D21" s="216">
        <v>1</v>
      </c>
      <c r="E21" s="128">
        <v>0.5</v>
      </c>
      <c r="F21" s="128">
        <f>Tabelle15678910[[#This Row],[Kicker]]-Tabelle15678910[[#This Row],[NEU]]</f>
        <v>0.5</v>
      </c>
      <c r="G21" s="7">
        <v>0</v>
      </c>
      <c r="H21" s="9">
        <v>0.4</v>
      </c>
      <c r="I21" s="7">
        <v>22</v>
      </c>
      <c r="J21" s="10">
        <f>SVW!$L21+SVW!$N21</f>
        <v>0</v>
      </c>
      <c r="K21" s="11">
        <v>0</v>
      </c>
      <c r="L21" s="7">
        <v>0</v>
      </c>
      <c r="M21" s="7">
        <v>0</v>
      </c>
      <c r="N21" s="7">
        <v>0</v>
      </c>
      <c r="O21" s="12">
        <v>0</v>
      </c>
      <c r="P21" s="7">
        <v>0</v>
      </c>
      <c r="Q21" s="7">
        <v>0</v>
      </c>
    </row>
    <row r="22" spans="1:17" s="14" customFormat="1" ht="15" x14ac:dyDescent="0.4">
      <c r="A22" s="156" t="s">
        <v>375</v>
      </c>
      <c r="B22" s="156" t="s">
        <v>59</v>
      </c>
      <c r="C22" s="127" t="s">
        <v>38</v>
      </c>
      <c r="D22" s="216">
        <v>3.5</v>
      </c>
      <c r="E22" s="128">
        <v>3.8</v>
      </c>
      <c r="F22" s="128">
        <f>Tabelle15678910[[#This Row],[Kicker]]-Tabelle15678910[[#This Row],[NEU]]</f>
        <v>-0.29999999999999982</v>
      </c>
      <c r="G22" s="33">
        <v>2</v>
      </c>
      <c r="H22" s="34">
        <v>14</v>
      </c>
      <c r="I22" s="33">
        <v>28</v>
      </c>
      <c r="J22" s="35">
        <f>SVW!$L22+SVW!$N22</f>
        <v>199</v>
      </c>
      <c r="K22" s="36">
        <v>3.26</v>
      </c>
      <c r="L22" s="33">
        <v>101</v>
      </c>
      <c r="M22" s="33">
        <v>3</v>
      </c>
      <c r="N22" s="33">
        <v>98</v>
      </c>
      <c r="O22" s="37">
        <v>3.42</v>
      </c>
      <c r="P22" s="33">
        <v>114</v>
      </c>
      <c r="Q22" s="33">
        <v>3.59</v>
      </c>
    </row>
    <row r="23" spans="1:17" s="14" customFormat="1" ht="15" x14ac:dyDescent="0.4">
      <c r="A23" s="156" t="s">
        <v>376</v>
      </c>
      <c r="B23" s="156" t="s">
        <v>377</v>
      </c>
      <c r="C23" s="127" t="s">
        <v>38</v>
      </c>
      <c r="D23" s="216">
        <v>3.5</v>
      </c>
      <c r="E23" s="128">
        <v>4</v>
      </c>
      <c r="F23" s="128">
        <f>Tabelle15678910[[#This Row],[Kicker]]-Tabelle15678910[[#This Row],[NEU]]</f>
        <v>-0.5</v>
      </c>
      <c r="G23" s="33">
        <v>3.2</v>
      </c>
      <c r="H23" s="34">
        <v>17</v>
      </c>
      <c r="I23" s="33">
        <v>25</v>
      </c>
      <c r="J23" s="35">
        <f>SVW!$L23+SVW!$N23</f>
        <v>195</v>
      </c>
      <c r="K23" s="36">
        <v>3.33</v>
      </c>
      <c r="L23" s="33">
        <v>76</v>
      </c>
      <c r="M23" s="33">
        <v>3.47</v>
      </c>
      <c r="N23" s="33">
        <v>119</v>
      </c>
      <c r="O23" s="37">
        <v>3.21</v>
      </c>
      <c r="P23" s="33">
        <v>171</v>
      </c>
      <c r="Q23" s="33">
        <v>3.37</v>
      </c>
    </row>
    <row r="24" spans="1:17" s="18" customFormat="1" ht="15" x14ac:dyDescent="0.4">
      <c r="A24" s="156" t="s">
        <v>378</v>
      </c>
      <c r="B24" s="156" t="s">
        <v>379</v>
      </c>
      <c r="C24" s="127" t="s">
        <v>38</v>
      </c>
      <c r="D24" s="216">
        <v>1.7</v>
      </c>
      <c r="E24" s="128">
        <v>1.5</v>
      </c>
      <c r="F24" s="128">
        <f>Tabelle15678910[[#This Row],[Kicker]]-Tabelle15678910[[#This Row],[NEU]]</f>
        <v>0.19999999999999996</v>
      </c>
      <c r="G24" s="7">
        <v>1.7</v>
      </c>
      <c r="H24" s="9">
        <v>1.5</v>
      </c>
      <c r="I24" s="7">
        <v>31</v>
      </c>
      <c r="J24" s="10">
        <f>SVW!$L24+SVW!$N24</f>
        <v>77</v>
      </c>
      <c r="K24" s="11">
        <v>3.69</v>
      </c>
      <c r="L24" s="7">
        <v>20</v>
      </c>
      <c r="M24" s="7">
        <v>3.79</v>
      </c>
      <c r="N24" s="7">
        <v>57</v>
      </c>
      <c r="O24" s="12">
        <v>3.59</v>
      </c>
      <c r="P24" s="7">
        <v>82</v>
      </c>
      <c r="Q24" s="7">
        <v>3.75</v>
      </c>
    </row>
    <row r="25" spans="1:17" s="16" customFormat="1" ht="15" x14ac:dyDescent="0.4">
      <c r="A25" s="156" t="s">
        <v>380</v>
      </c>
      <c r="B25" s="156" t="s">
        <v>381</v>
      </c>
      <c r="C25" s="127" t="s">
        <v>38</v>
      </c>
      <c r="D25" s="216">
        <v>3.2</v>
      </c>
      <c r="E25" s="128">
        <v>4</v>
      </c>
      <c r="F25" s="128">
        <f>Tabelle15678910[[#This Row],[Kicker]]-Tabelle15678910[[#This Row],[NEU]]</f>
        <v>-0.79999999999999982</v>
      </c>
      <c r="G25" s="7">
        <v>3</v>
      </c>
      <c r="H25" s="9">
        <v>5</v>
      </c>
      <c r="I25" s="7">
        <v>31</v>
      </c>
      <c r="J25" s="10">
        <f>SVW!$L25+SVW!$N25</f>
        <v>195</v>
      </c>
      <c r="K25" s="11">
        <v>3.38</v>
      </c>
      <c r="L25" s="7">
        <v>94</v>
      </c>
      <c r="M25" s="7">
        <v>3.29</v>
      </c>
      <c r="N25" s="7">
        <v>101</v>
      </c>
      <c r="O25" s="12">
        <v>3.45</v>
      </c>
      <c r="P25" s="7">
        <v>139</v>
      </c>
      <c r="Q25" s="7">
        <v>3.55</v>
      </c>
    </row>
    <row r="26" spans="1:17" s="30" customFormat="1" ht="15" x14ac:dyDescent="0.4">
      <c r="A26" s="156" t="s">
        <v>382</v>
      </c>
      <c r="B26" s="156" t="s">
        <v>383</v>
      </c>
      <c r="C26" s="127" t="s">
        <v>53</v>
      </c>
      <c r="D26" s="216">
        <v>0.5</v>
      </c>
      <c r="E26" s="128">
        <v>0.5</v>
      </c>
      <c r="F26" s="128">
        <f>Tabelle15678910[[#This Row],[Kicker]]-Tabelle15678910[[#This Row],[NEU]]</f>
        <v>0</v>
      </c>
      <c r="G26" s="7">
        <v>0</v>
      </c>
      <c r="H26" s="9">
        <v>0</v>
      </c>
      <c r="I26" s="7">
        <v>19</v>
      </c>
      <c r="J26" s="10">
        <f>SVW!$L26+SVW!$N26</f>
        <v>0</v>
      </c>
      <c r="K26" s="11">
        <v>0</v>
      </c>
      <c r="L26" s="7">
        <v>0</v>
      </c>
      <c r="M26" s="7">
        <v>0</v>
      </c>
      <c r="N26" s="7">
        <v>0</v>
      </c>
      <c r="O26" s="12">
        <v>0</v>
      </c>
      <c r="P26" s="7">
        <v>0</v>
      </c>
      <c r="Q26" s="7">
        <v>0</v>
      </c>
    </row>
    <row r="27" spans="1:17" s="16" customFormat="1" ht="15" x14ac:dyDescent="0.4">
      <c r="A27" s="156" t="s">
        <v>384</v>
      </c>
      <c r="B27" s="156" t="s">
        <v>261</v>
      </c>
      <c r="C27" s="127" t="s">
        <v>53</v>
      </c>
      <c r="D27" s="216">
        <v>1.9</v>
      </c>
      <c r="E27" s="128">
        <v>2</v>
      </c>
      <c r="F27" s="128">
        <f>Tabelle15678910[[#This Row],[Kicker]]-Tabelle15678910[[#This Row],[NEU]]</f>
        <v>-0.10000000000000009</v>
      </c>
      <c r="G27" s="7">
        <v>1.8</v>
      </c>
      <c r="H27" s="9">
        <v>4</v>
      </c>
      <c r="I27" s="7">
        <v>27</v>
      </c>
      <c r="J27" s="10">
        <f>SVW!$L27+SVW!$N27</f>
        <v>104</v>
      </c>
      <c r="K27" s="11">
        <v>3.7</v>
      </c>
      <c r="L27" s="7">
        <v>46</v>
      </c>
      <c r="M27" s="7">
        <v>3.71</v>
      </c>
      <c r="N27" s="7">
        <v>58</v>
      </c>
      <c r="O27" s="12">
        <v>3.69</v>
      </c>
      <c r="P27" s="7">
        <v>0</v>
      </c>
      <c r="Q27" s="7">
        <v>0</v>
      </c>
    </row>
    <row r="28" spans="1:17" s="16" customFormat="1" ht="15" x14ac:dyDescent="0.4">
      <c r="A28" s="274" t="s">
        <v>385</v>
      </c>
      <c r="B28" s="274" t="s">
        <v>386</v>
      </c>
      <c r="C28" s="127" t="s">
        <v>53</v>
      </c>
      <c r="D28" s="216">
        <v>1.4</v>
      </c>
      <c r="E28" s="128">
        <v>1.5</v>
      </c>
      <c r="F28" s="128">
        <f>Tabelle15678910[[#This Row],[Kicker]]-Tabelle15678910[[#This Row],[NEU]]</f>
        <v>-0.10000000000000009</v>
      </c>
      <c r="G28" s="7">
        <v>1.4</v>
      </c>
      <c r="H28" s="9">
        <v>4</v>
      </c>
      <c r="I28" s="7">
        <v>21</v>
      </c>
      <c r="J28" s="10">
        <f>SVW!$L28+SVW!$N28</f>
        <v>38</v>
      </c>
      <c r="K28" s="11">
        <v>5</v>
      </c>
      <c r="L28" s="7">
        <v>17</v>
      </c>
      <c r="M28" s="7">
        <v>5</v>
      </c>
      <c r="N28" s="7">
        <v>21</v>
      </c>
      <c r="O28" s="12">
        <v>0</v>
      </c>
      <c r="P28" s="7">
        <v>0</v>
      </c>
      <c r="Q28" s="7">
        <v>0</v>
      </c>
    </row>
    <row r="29" spans="1:17" s="30" customFormat="1" ht="15" x14ac:dyDescent="0.4">
      <c r="A29" s="156" t="s">
        <v>387</v>
      </c>
      <c r="B29" s="156" t="s">
        <v>388</v>
      </c>
      <c r="C29" s="127" t="s">
        <v>53</v>
      </c>
      <c r="D29" s="216">
        <v>1.7</v>
      </c>
      <c r="E29" s="128">
        <v>1.8</v>
      </c>
      <c r="F29" s="128">
        <f>Tabelle15678910[[#This Row],[Kicker]]-Tabelle15678910[[#This Row],[NEU]]</f>
        <v>-0.10000000000000009</v>
      </c>
      <c r="G29" s="7">
        <v>2</v>
      </c>
      <c r="H29" s="9">
        <v>7</v>
      </c>
      <c r="I29" s="7">
        <v>24</v>
      </c>
      <c r="J29" s="10">
        <f>SVW!$L29+SVW!$N29</f>
        <v>55</v>
      </c>
      <c r="K29" s="11">
        <v>4.1500000000000004</v>
      </c>
      <c r="L29" s="7">
        <v>30</v>
      </c>
      <c r="M29" s="7">
        <v>3.86</v>
      </c>
      <c r="N29" s="7">
        <v>25</v>
      </c>
      <c r="O29" s="12">
        <v>4.59</v>
      </c>
      <c r="P29" s="7">
        <v>83</v>
      </c>
      <c r="Q29" s="7">
        <v>3.64</v>
      </c>
    </row>
    <row r="30" spans="1:17" s="18" customFormat="1" ht="15" x14ac:dyDescent="0.4">
      <c r="A30" s="156" t="s">
        <v>389</v>
      </c>
      <c r="B30" s="156" t="s">
        <v>390</v>
      </c>
      <c r="C30" s="127" t="s">
        <v>53</v>
      </c>
      <c r="D30" s="216">
        <v>2.7</v>
      </c>
      <c r="E30" s="128">
        <v>3.5</v>
      </c>
      <c r="F30" s="128">
        <f>Tabelle15678910[[#This Row],[Kicker]]-Tabelle15678910[[#This Row],[NEU]]</f>
        <v>-0.79999999999999982</v>
      </c>
      <c r="G30" s="7">
        <v>3.8</v>
      </c>
      <c r="H30" s="9">
        <v>6</v>
      </c>
      <c r="I30" s="7">
        <v>31</v>
      </c>
      <c r="J30" s="10">
        <f>SVW!$L30+SVW!$N30</f>
        <v>144</v>
      </c>
      <c r="K30" s="11">
        <v>3.68</v>
      </c>
      <c r="L30" s="7">
        <v>82</v>
      </c>
      <c r="M30" s="7">
        <v>3.57</v>
      </c>
      <c r="N30" s="7">
        <v>62</v>
      </c>
      <c r="O30" s="12">
        <v>3.79</v>
      </c>
      <c r="P30" s="7">
        <v>167</v>
      </c>
      <c r="Q30" s="7">
        <v>3.67</v>
      </c>
    </row>
    <row r="31" spans="1:17" s="16" customFormat="1" ht="15" x14ac:dyDescent="0.4">
      <c r="A31" s="274" t="s">
        <v>391</v>
      </c>
      <c r="B31" s="274" t="s">
        <v>392</v>
      </c>
      <c r="C31" s="127" t="s">
        <v>53</v>
      </c>
      <c r="D31" s="182">
        <v>2.2000000000000002</v>
      </c>
      <c r="E31" s="128"/>
      <c r="F31" s="128"/>
      <c r="G31" s="7"/>
      <c r="H31" s="9"/>
      <c r="I31" s="7"/>
      <c r="J31" s="10"/>
      <c r="K31" s="11"/>
      <c r="L31" s="7"/>
      <c r="M31" s="7"/>
      <c r="N31" s="7"/>
      <c r="O31" s="12"/>
      <c r="P31" s="7"/>
      <c r="Q31" s="7"/>
    </row>
    <row r="32" spans="1:17" s="14" customFormat="1" ht="15" x14ac:dyDescent="0.4">
      <c r="A32" s="156"/>
      <c r="B32" s="156"/>
      <c r="C32" s="127"/>
      <c r="D32" s="216"/>
      <c r="E32" s="128"/>
      <c r="F32" s="128"/>
      <c r="G32" s="7"/>
      <c r="H32" s="9"/>
      <c r="I32" s="7"/>
      <c r="J32" s="10"/>
      <c r="K32" s="11"/>
      <c r="L32" s="7"/>
      <c r="M32" s="7"/>
      <c r="N32" s="7"/>
      <c r="O32" s="12"/>
      <c r="P32" s="7"/>
      <c r="Q32" s="7"/>
    </row>
    <row r="33" spans="1:17" s="16" customFormat="1" ht="15" x14ac:dyDescent="0.4">
      <c r="A33" s="156" t="s">
        <v>391</v>
      </c>
      <c r="B33" s="156" t="s">
        <v>392</v>
      </c>
      <c r="C33" s="127" t="s">
        <v>53</v>
      </c>
      <c r="D33" s="182"/>
      <c r="E33" s="128"/>
      <c r="F33" s="128"/>
      <c r="G33" s="7"/>
      <c r="H33" s="9">
        <v>14</v>
      </c>
      <c r="I33" s="7">
        <v>21</v>
      </c>
      <c r="J33" s="10"/>
      <c r="K33" s="11"/>
      <c r="L33" s="7"/>
      <c r="M33" s="7"/>
      <c r="N33" s="7"/>
      <c r="O33" s="12"/>
      <c r="P33" s="7"/>
      <c r="Q33" s="7"/>
    </row>
    <row r="34" spans="1:17" s="14" customFormat="1" ht="15" x14ac:dyDescent="0.4">
      <c r="A34" s="156" t="s">
        <v>393</v>
      </c>
      <c r="B34" s="156" t="s">
        <v>394</v>
      </c>
      <c r="C34" s="127" t="s">
        <v>53</v>
      </c>
      <c r="D34" s="219">
        <f>SUM(D2:D33)</f>
        <v>48.800000000000011</v>
      </c>
      <c r="E34" s="128">
        <f>SUM(E2:E33)</f>
        <v>49.4</v>
      </c>
      <c r="F34" s="128">
        <f>SUM(F2:F33)</f>
        <v>-2.8</v>
      </c>
      <c r="G34" s="7"/>
      <c r="H34" s="9"/>
      <c r="I34" s="7"/>
      <c r="J34" s="10"/>
      <c r="K34" s="11"/>
      <c r="L34" s="7"/>
      <c r="M34" s="7"/>
      <c r="N34" s="7"/>
      <c r="O34" s="12"/>
      <c r="P34" s="7"/>
      <c r="Q34" s="7"/>
    </row>
    <row r="35" spans="1:17" s="18" customFormat="1" ht="15" x14ac:dyDescent="0.4">
      <c r="A35" s="156" t="s">
        <v>395</v>
      </c>
      <c r="B35" s="156" t="s">
        <v>253</v>
      </c>
      <c r="C35" s="127" t="s">
        <v>38</v>
      </c>
      <c r="D35" s="127"/>
      <c r="E35" s="128"/>
      <c r="F35" s="128"/>
      <c r="G35" s="7"/>
      <c r="H35" s="9"/>
      <c r="I35" s="7"/>
      <c r="J35" s="7"/>
      <c r="K35" s="24"/>
      <c r="L35" s="7"/>
      <c r="M35" s="7"/>
      <c r="N35" s="7"/>
      <c r="O35" s="12"/>
      <c r="P35" s="7"/>
      <c r="Q35" s="7"/>
    </row>
    <row r="36" spans="1:17" s="50" customFormat="1" ht="15" x14ac:dyDescent="0.4">
      <c r="A36" s="156" t="s">
        <v>396</v>
      </c>
      <c r="B36" s="156" t="s">
        <v>397</v>
      </c>
      <c r="C36" s="127" t="s">
        <v>38</v>
      </c>
      <c r="D36" s="127"/>
      <c r="E36" s="128"/>
      <c r="F36" s="128"/>
      <c r="G36" s="7"/>
      <c r="H36" s="9"/>
      <c r="I36" s="7"/>
      <c r="J36" s="7"/>
      <c r="K36" s="24"/>
      <c r="L36" s="7"/>
      <c r="M36" s="7"/>
      <c r="N36" s="7"/>
      <c r="O36" s="12"/>
      <c r="P36" s="7"/>
      <c r="Q36" s="7"/>
    </row>
    <row r="37" spans="1:17" s="18" customFormat="1" x14ac:dyDescent="0.35">
      <c r="A37" s="20" t="s">
        <v>398</v>
      </c>
      <c r="B37" s="20"/>
      <c r="C37" s="7" t="s">
        <v>17</v>
      </c>
      <c r="D37" s="7"/>
      <c r="E37" s="8"/>
      <c r="F37" s="8"/>
      <c r="G37" s="7"/>
      <c r="H37" s="9"/>
      <c r="I37" s="7"/>
      <c r="J37" s="7"/>
      <c r="K37" s="24"/>
      <c r="L37" s="7"/>
      <c r="M37" s="7"/>
      <c r="N37" s="7"/>
      <c r="O37" s="12"/>
      <c r="P37" s="7"/>
      <c r="Q37" s="7"/>
    </row>
    <row r="38" spans="1:17" s="18" customFormat="1" x14ac:dyDescent="0.35">
      <c r="A38" s="20"/>
      <c r="B38" s="20"/>
      <c r="C38" s="7" t="s">
        <v>53</v>
      </c>
      <c r="D38" s="7"/>
      <c r="E38" s="8"/>
      <c r="F38" s="8"/>
      <c r="G38" s="7"/>
      <c r="H38" s="9"/>
      <c r="I38" s="7"/>
      <c r="J38" s="7"/>
      <c r="K38" s="24"/>
      <c r="L38" s="7"/>
      <c r="M38" s="7"/>
      <c r="N38" s="7"/>
      <c r="O38" s="12"/>
      <c r="P38" s="7"/>
      <c r="Q38" s="7"/>
    </row>
    <row r="39" spans="1:17" s="18" customFormat="1" x14ac:dyDescent="0.35">
      <c r="A39" s="20"/>
      <c r="B39" s="20"/>
      <c r="C39" s="7" t="s">
        <v>53</v>
      </c>
      <c r="D39" s="7"/>
      <c r="E39" s="8"/>
      <c r="F39" s="8"/>
      <c r="G39" s="7"/>
      <c r="H39" s="9"/>
      <c r="I39" s="7"/>
      <c r="J39" s="7"/>
      <c r="K39" s="24"/>
      <c r="L39" s="7"/>
      <c r="M39" s="7"/>
      <c r="N39" s="7"/>
      <c r="O39" s="12"/>
      <c r="P39" s="7"/>
      <c r="Q39" s="7"/>
    </row>
    <row r="40" spans="1:17" x14ac:dyDescent="0.35">
      <c r="A40" s="23"/>
      <c r="B40" s="19"/>
      <c r="C40" s="7"/>
      <c r="D40" s="7"/>
      <c r="E40" s="8"/>
      <c r="F40" s="8"/>
      <c r="G40" s="7"/>
      <c r="H40" s="9"/>
      <c r="I40" s="7"/>
      <c r="J40" s="7"/>
      <c r="K40" s="24"/>
      <c r="L40" s="7"/>
      <c r="M40" s="7"/>
      <c r="N40" s="7"/>
      <c r="O40" s="12"/>
      <c r="P40" s="7"/>
      <c r="Q40" s="7"/>
    </row>
    <row r="41" spans="1:17" s="18" customFormat="1" x14ac:dyDescent="0.35">
      <c r="A41" s="27"/>
      <c r="B41" s="28"/>
      <c r="C41" s="22" t="s">
        <v>53</v>
      </c>
      <c r="D41" s="22"/>
      <c r="E41" s="21"/>
      <c r="F41" s="21"/>
      <c r="G41" s="22"/>
      <c r="H41" s="25"/>
      <c r="I41" s="22"/>
      <c r="J41" s="7"/>
      <c r="K41" s="24"/>
      <c r="L41" s="22"/>
      <c r="M41" s="22"/>
      <c r="N41" s="22"/>
      <c r="O41" s="26"/>
      <c r="P41" s="7"/>
      <c r="Q41" s="7"/>
    </row>
    <row r="42" spans="1:17" s="14" customFormat="1" x14ac:dyDescent="0.35">
      <c r="A42" s="27"/>
      <c r="B42" s="28"/>
      <c r="C42" s="22" t="s">
        <v>24</v>
      </c>
      <c r="D42" s="22"/>
      <c r="E42" s="21"/>
      <c r="F42" s="21"/>
      <c r="G42" s="22"/>
      <c r="H42" s="25"/>
      <c r="I42" s="22"/>
      <c r="J42" s="22"/>
      <c r="K42" s="29"/>
      <c r="L42" s="22"/>
      <c r="M42" s="22"/>
      <c r="N42" s="22"/>
      <c r="O42" s="26"/>
      <c r="P42" s="7"/>
      <c r="Q42" s="7"/>
    </row>
    <row r="43" spans="1:17" s="16" customFormat="1" x14ac:dyDescent="0.35">
      <c r="A43" s="27"/>
      <c r="B43" s="28"/>
      <c r="C43" s="22" t="s">
        <v>17</v>
      </c>
      <c r="D43" s="22"/>
      <c r="E43" s="21"/>
      <c r="F43" s="21"/>
      <c r="G43" s="22"/>
      <c r="H43" s="25"/>
      <c r="I43" s="22"/>
      <c r="J43" s="22"/>
      <c r="K43" s="29"/>
      <c r="L43" s="22"/>
      <c r="M43" s="22"/>
      <c r="N43" s="22"/>
      <c r="O43" s="26"/>
      <c r="P43" s="22"/>
      <c r="Q43" s="22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43"/>
  <sheetViews>
    <sheetView workbookViewId="0">
      <selection activeCell="E28" sqref="E28"/>
    </sheetView>
  </sheetViews>
  <sheetFormatPr baseColWidth="10" defaultColWidth="8.7265625" defaultRowHeight="14.5" x14ac:dyDescent="0.35"/>
  <cols>
    <col min="1" max="1" width="16.90625" customWidth="1"/>
    <col min="2" max="2" width="16.81640625" customWidth="1"/>
    <col min="3" max="4" width="10.08984375" style="30" customWidth="1"/>
    <col min="5" max="6" width="10.08984375" style="31" customWidth="1"/>
    <col min="7" max="7" width="8" customWidth="1"/>
    <col min="8" max="8" width="6.6328125" style="31" customWidth="1"/>
    <col min="9" max="9" width="7.26953125" customWidth="1"/>
    <col min="10" max="10" width="8.1796875" customWidth="1"/>
    <col min="11" max="11" width="7.90625" style="32" customWidth="1"/>
    <col min="12" max="12" width="8.54296875" customWidth="1"/>
    <col min="13" max="13" width="6.81640625" customWidth="1"/>
    <col min="14" max="14" width="6.08984375" customWidth="1"/>
    <col min="15" max="15" width="7.36328125" customWidth="1"/>
    <col min="16" max="16" width="7.7265625" customWidth="1"/>
    <col min="17" max="17" width="8" customWidth="1"/>
    <col min="18" max="18" width="8.7265625" customWidth="1"/>
  </cols>
  <sheetData>
    <row r="1" spans="1:18" x14ac:dyDescent="0.35">
      <c r="A1" s="283" t="s">
        <v>0</v>
      </c>
      <c r="B1" s="221" t="s">
        <v>1</v>
      </c>
      <c r="C1" s="221" t="s">
        <v>2</v>
      </c>
      <c r="D1" s="179" t="s">
        <v>951</v>
      </c>
      <c r="E1" s="284" t="s">
        <v>3</v>
      </c>
      <c r="F1" s="284" t="s">
        <v>953</v>
      </c>
      <c r="G1" s="221" t="s">
        <v>4</v>
      </c>
      <c r="H1" s="284" t="s">
        <v>5</v>
      </c>
      <c r="I1" s="221" t="s">
        <v>6</v>
      </c>
      <c r="J1" s="221" t="s">
        <v>7</v>
      </c>
      <c r="K1" s="285" t="s">
        <v>8</v>
      </c>
      <c r="L1" s="221" t="s">
        <v>9</v>
      </c>
      <c r="M1" s="221" t="s">
        <v>10</v>
      </c>
      <c r="N1" s="221" t="s">
        <v>11</v>
      </c>
      <c r="O1" s="286" t="s">
        <v>12</v>
      </c>
      <c r="P1" s="221" t="s">
        <v>13</v>
      </c>
      <c r="Q1" s="221" t="s">
        <v>14</v>
      </c>
      <c r="R1" s="51"/>
    </row>
    <row r="2" spans="1:18" s="16" customFormat="1" ht="15" x14ac:dyDescent="0.4">
      <c r="A2" s="156" t="s">
        <v>399</v>
      </c>
      <c r="B2" s="156" t="s">
        <v>243</v>
      </c>
      <c r="C2" s="127" t="s">
        <v>17</v>
      </c>
      <c r="D2" s="311">
        <v>0.5</v>
      </c>
      <c r="E2" s="128">
        <v>0.5</v>
      </c>
      <c r="F2" s="128">
        <f>Tabelle156789[[#This Row],[Kicker]]-Tabelle156789[[#This Row],[NEU]]</f>
        <v>0</v>
      </c>
      <c r="G2" s="103">
        <v>0.5</v>
      </c>
      <c r="H2" s="105">
        <v>0.3</v>
      </c>
      <c r="I2" s="103">
        <v>26</v>
      </c>
      <c r="J2" s="106">
        <v>0</v>
      </c>
      <c r="K2" s="107">
        <v>0</v>
      </c>
      <c r="L2" s="103">
        <v>0</v>
      </c>
      <c r="M2" s="103">
        <v>0</v>
      </c>
      <c r="N2" s="103">
        <v>0</v>
      </c>
      <c r="O2" s="108">
        <v>0</v>
      </c>
      <c r="P2" s="221">
        <v>131</v>
      </c>
      <c r="Q2" s="221">
        <v>3.05</v>
      </c>
      <c r="R2" s="15"/>
    </row>
    <row r="3" spans="1:18" s="16" customFormat="1" ht="15" x14ac:dyDescent="0.4">
      <c r="A3" s="156" t="s">
        <v>400</v>
      </c>
      <c r="B3" s="156" t="s">
        <v>401</v>
      </c>
      <c r="C3" s="127" t="s">
        <v>17</v>
      </c>
      <c r="D3" s="216">
        <v>0.8</v>
      </c>
      <c r="E3" s="128">
        <v>0.8</v>
      </c>
      <c r="F3" s="128">
        <f>Tabelle156789[[#This Row],[Kicker]]-Tabelle156789[[#This Row],[NEU]]</f>
        <v>0</v>
      </c>
      <c r="G3" s="202">
        <v>0.8</v>
      </c>
      <c r="H3" s="203">
        <v>0.8</v>
      </c>
      <c r="I3" s="202">
        <v>30</v>
      </c>
      <c r="J3" s="275">
        <v>0</v>
      </c>
      <c r="K3" s="276">
        <v>0</v>
      </c>
      <c r="L3" s="202">
        <v>0</v>
      </c>
      <c r="M3" s="202">
        <v>0</v>
      </c>
      <c r="N3" s="202">
        <v>0</v>
      </c>
      <c r="O3" s="204">
        <v>0</v>
      </c>
      <c r="P3" s="202">
        <v>28</v>
      </c>
      <c r="Q3" s="202">
        <v>2.88</v>
      </c>
      <c r="R3" s="15"/>
    </row>
    <row r="4" spans="1:18" s="14" customFormat="1" ht="15" x14ac:dyDescent="0.4">
      <c r="A4" s="274" t="s">
        <v>402</v>
      </c>
      <c r="B4" s="274" t="s">
        <v>123</v>
      </c>
      <c r="C4" s="127" t="s">
        <v>17</v>
      </c>
      <c r="D4" s="216">
        <v>3.2</v>
      </c>
      <c r="E4" s="128">
        <v>3.4</v>
      </c>
      <c r="F4" s="128">
        <f>Tabelle156789[[#This Row],[Kicker]]-Tabelle156789[[#This Row],[NEU]]</f>
        <v>-0.19999999999999973</v>
      </c>
      <c r="G4" s="184">
        <v>3.4</v>
      </c>
      <c r="H4" s="185">
        <v>12</v>
      </c>
      <c r="I4" s="184">
        <v>28</v>
      </c>
      <c r="J4" s="277">
        <f>VFB!$L4+VFB!$N4</f>
        <v>218</v>
      </c>
      <c r="K4" s="278">
        <v>3.06</v>
      </c>
      <c r="L4" s="184">
        <v>95</v>
      </c>
      <c r="M4" s="184">
        <v>3.07</v>
      </c>
      <c r="N4" s="184">
        <v>123</v>
      </c>
      <c r="O4" s="186">
        <v>3.05</v>
      </c>
      <c r="P4" s="184">
        <v>206</v>
      </c>
      <c r="Q4" s="184">
        <v>2.97</v>
      </c>
      <c r="R4" s="13"/>
    </row>
    <row r="5" spans="1:18" s="16" customFormat="1" ht="15" x14ac:dyDescent="0.4">
      <c r="A5" s="156" t="s">
        <v>403</v>
      </c>
      <c r="B5" s="156" t="s">
        <v>404</v>
      </c>
      <c r="C5" s="127" t="s">
        <v>24</v>
      </c>
      <c r="D5" s="216">
        <v>1.7</v>
      </c>
      <c r="E5" s="128">
        <v>1.8</v>
      </c>
      <c r="F5" s="128">
        <f>Tabelle156789[[#This Row],[Kicker]]-Tabelle156789[[#This Row],[NEU]]</f>
        <v>-0.10000000000000009</v>
      </c>
      <c r="G5" s="202">
        <v>1.8</v>
      </c>
      <c r="H5" s="203">
        <v>6</v>
      </c>
      <c r="I5" s="202">
        <v>22</v>
      </c>
      <c r="J5" s="275">
        <f>VFB!$L5+VFB!$N5</f>
        <v>24</v>
      </c>
      <c r="K5" s="276">
        <v>2.88</v>
      </c>
      <c r="L5" s="202">
        <v>0</v>
      </c>
      <c r="M5" s="202">
        <v>0</v>
      </c>
      <c r="N5" s="202">
        <v>24</v>
      </c>
      <c r="O5" s="204">
        <v>2.88</v>
      </c>
      <c r="P5" s="202">
        <v>0</v>
      </c>
      <c r="Q5" s="202">
        <v>0</v>
      </c>
      <c r="R5" s="15"/>
    </row>
    <row r="6" spans="1:18" s="18" customFormat="1" ht="15" x14ac:dyDescent="0.4">
      <c r="A6" s="274" t="s">
        <v>405</v>
      </c>
      <c r="B6" s="274" t="s">
        <v>406</v>
      </c>
      <c r="C6" s="127" t="s">
        <v>24</v>
      </c>
      <c r="D6" s="216">
        <v>2</v>
      </c>
      <c r="E6" s="128">
        <v>2</v>
      </c>
      <c r="F6" s="128">
        <f>Tabelle156789[[#This Row],[Kicker]]-Tabelle156789[[#This Row],[NEU]]</f>
        <v>0</v>
      </c>
      <c r="G6" s="192">
        <v>1.6</v>
      </c>
      <c r="H6" s="195">
        <v>20</v>
      </c>
      <c r="I6" s="192">
        <v>19</v>
      </c>
      <c r="J6" s="281">
        <f>VFB!$L6+VFB!$N6</f>
        <v>40</v>
      </c>
      <c r="K6" s="282">
        <v>3.56</v>
      </c>
      <c r="L6" s="192">
        <v>0</v>
      </c>
      <c r="M6" s="192">
        <v>0</v>
      </c>
      <c r="N6" s="192">
        <v>40</v>
      </c>
      <c r="O6" s="196">
        <v>3.56</v>
      </c>
      <c r="P6" s="192">
        <v>44</v>
      </c>
      <c r="Q6" s="192">
        <v>3.62</v>
      </c>
      <c r="R6" s="17"/>
    </row>
    <row r="7" spans="1:18" s="14" customFormat="1" ht="15" x14ac:dyDescent="0.4">
      <c r="A7" s="274" t="s">
        <v>407</v>
      </c>
      <c r="B7" s="274" t="s">
        <v>408</v>
      </c>
      <c r="C7" s="127" t="s">
        <v>24</v>
      </c>
      <c r="D7" s="216">
        <v>2.4</v>
      </c>
      <c r="E7" s="128">
        <v>2</v>
      </c>
      <c r="F7" s="128">
        <f>Tabelle156789[[#This Row],[Kicker]]-Tabelle156789[[#This Row],[NEU]]</f>
        <v>0.39999999999999991</v>
      </c>
      <c r="G7" s="184">
        <v>0</v>
      </c>
      <c r="H7" s="185">
        <v>9</v>
      </c>
      <c r="I7" s="184">
        <v>25</v>
      </c>
      <c r="J7" s="277">
        <f>VFB!$L7+VFB!$N7</f>
        <v>0</v>
      </c>
      <c r="K7" s="278">
        <v>0</v>
      </c>
      <c r="L7" s="184">
        <v>0</v>
      </c>
      <c r="M7" s="184">
        <v>0</v>
      </c>
      <c r="N7" s="184">
        <v>0</v>
      </c>
      <c r="O7" s="186">
        <v>0</v>
      </c>
      <c r="P7" s="184">
        <v>0</v>
      </c>
      <c r="Q7" s="184">
        <v>0</v>
      </c>
      <c r="R7" s="13"/>
    </row>
    <row r="8" spans="1:18" s="16" customFormat="1" ht="15" x14ac:dyDescent="0.4">
      <c r="A8" s="156" t="s">
        <v>409</v>
      </c>
      <c r="B8" s="156" t="s">
        <v>410</v>
      </c>
      <c r="C8" s="127" t="s">
        <v>24</v>
      </c>
      <c r="D8" s="216">
        <v>1.5</v>
      </c>
      <c r="E8" s="128">
        <v>1.8</v>
      </c>
      <c r="F8" s="128">
        <f>Tabelle156789[[#This Row],[Kicker]]-Tabelle156789[[#This Row],[NEU]]</f>
        <v>-0.30000000000000004</v>
      </c>
      <c r="G8" s="202">
        <v>2.2000000000000002</v>
      </c>
      <c r="H8" s="203">
        <v>7.5</v>
      </c>
      <c r="I8" s="202">
        <v>23</v>
      </c>
      <c r="J8" s="275">
        <f>VFB!$L8+VFB!$N8</f>
        <v>12</v>
      </c>
      <c r="K8" s="276">
        <v>3.83</v>
      </c>
      <c r="L8" s="202">
        <v>2</v>
      </c>
      <c r="M8" s="202">
        <v>0</v>
      </c>
      <c r="N8" s="202">
        <v>10</v>
      </c>
      <c r="O8" s="204">
        <v>3.83</v>
      </c>
      <c r="P8" s="202">
        <v>0</v>
      </c>
      <c r="Q8" s="202">
        <v>0</v>
      </c>
      <c r="R8" s="15"/>
    </row>
    <row r="9" spans="1:18" s="18" customFormat="1" ht="15" x14ac:dyDescent="0.4">
      <c r="A9" s="156" t="s">
        <v>411</v>
      </c>
      <c r="B9" s="156" t="s">
        <v>412</v>
      </c>
      <c r="C9" s="127" t="s">
        <v>24</v>
      </c>
      <c r="D9" s="216">
        <v>1.6</v>
      </c>
      <c r="E9" s="128">
        <v>1.5</v>
      </c>
      <c r="F9" s="128">
        <f>Tabelle156789[[#This Row],[Kicker]]-Tabelle156789[[#This Row],[NEU]]</f>
        <v>0.10000000000000009</v>
      </c>
      <c r="G9" s="103">
        <v>1.8</v>
      </c>
      <c r="H9" s="105">
        <v>5</v>
      </c>
      <c r="I9" s="103">
        <v>23</v>
      </c>
      <c r="J9" s="106">
        <f>VFB!$L9+VFB!$N9</f>
        <v>37</v>
      </c>
      <c r="K9" s="107">
        <v>3.77</v>
      </c>
      <c r="L9" s="103">
        <v>12</v>
      </c>
      <c r="M9" s="103">
        <v>3.83</v>
      </c>
      <c r="N9" s="103">
        <v>25</v>
      </c>
      <c r="O9" s="103">
        <v>3.75</v>
      </c>
      <c r="P9" s="103">
        <v>57</v>
      </c>
      <c r="Q9" s="103">
        <v>3.14</v>
      </c>
      <c r="R9" s="17"/>
    </row>
    <row r="10" spans="1:18" s="16" customFormat="1" ht="15" x14ac:dyDescent="0.4">
      <c r="A10" s="156" t="s">
        <v>413</v>
      </c>
      <c r="B10" s="156" t="s">
        <v>414</v>
      </c>
      <c r="C10" s="127" t="s">
        <v>24</v>
      </c>
      <c r="D10" s="216">
        <v>1.8</v>
      </c>
      <c r="E10" s="128">
        <v>1.6</v>
      </c>
      <c r="F10" s="128">
        <f>Tabelle156789[[#This Row],[Kicker]]-Tabelle156789[[#This Row],[NEU]]</f>
        <v>0.19999999999999996</v>
      </c>
      <c r="G10" s="202">
        <v>2</v>
      </c>
      <c r="H10" s="203">
        <v>5</v>
      </c>
      <c r="I10" s="202">
        <v>24</v>
      </c>
      <c r="J10" s="275">
        <f>VFB!$L10+VFB!$N10</f>
        <v>72</v>
      </c>
      <c r="K10" s="276">
        <v>3.5</v>
      </c>
      <c r="L10" s="202">
        <v>14</v>
      </c>
      <c r="M10" s="202">
        <v>4.25</v>
      </c>
      <c r="N10" s="202">
        <v>58</v>
      </c>
      <c r="O10" s="204">
        <v>3.42</v>
      </c>
      <c r="P10" s="202">
        <v>0</v>
      </c>
      <c r="Q10" s="202">
        <v>0</v>
      </c>
      <c r="R10" s="15"/>
    </row>
    <row r="11" spans="1:18" s="14" customFormat="1" ht="15" x14ac:dyDescent="0.4">
      <c r="A11" s="156" t="s">
        <v>415</v>
      </c>
      <c r="B11" s="156" t="s">
        <v>416</v>
      </c>
      <c r="C11" s="127" t="s">
        <v>24</v>
      </c>
      <c r="D11" s="216">
        <v>1.6</v>
      </c>
      <c r="E11" s="128">
        <v>1.6</v>
      </c>
      <c r="F11" s="128">
        <f>Tabelle156789[[#This Row],[Kicker]]-Tabelle156789[[#This Row],[NEU]]</f>
        <v>0</v>
      </c>
      <c r="G11" s="103">
        <v>2</v>
      </c>
      <c r="H11" s="105">
        <v>2</v>
      </c>
      <c r="I11" s="103">
        <v>26</v>
      </c>
      <c r="J11" s="106">
        <f>VFB!$L11+VFB!$N11</f>
        <v>4</v>
      </c>
      <c r="K11" s="107">
        <v>0</v>
      </c>
      <c r="L11" s="103">
        <v>4</v>
      </c>
      <c r="M11" s="103">
        <v>0</v>
      </c>
      <c r="N11" s="103">
        <v>0</v>
      </c>
      <c r="O11" s="108">
        <v>0</v>
      </c>
      <c r="P11" s="103">
        <v>93</v>
      </c>
      <c r="Q11" s="103">
        <v>3.24</v>
      </c>
      <c r="R11" s="13"/>
    </row>
    <row r="12" spans="1:18" s="14" customFormat="1" ht="15" x14ac:dyDescent="0.4">
      <c r="A12" s="156" t="s">
        <v>417</v>
      </c>
      <c r="B12" s="156" t="s">
        <v>418</v>
      </c>
      <c r="C12" s="127" t="s">
        <v>24</v>
      </c>
      <c r="D12" s="216">
        <v>1.8</v>
      </c>
      <c r="E12" s="128">
        <v>1.6</v>
      </c>
      <c r="F12" s="128">
        <f>Tabelle156789[[#This Row],[Kicker]]-Tabelle156789[[#This Row],[NEU]]</f>
        <v>0.19999999999999996</v>
      </c>
      <c r="G12" s="103">
        <v>2.2000000000000002</v>
      </c>
      <c r="H12" s="105">
        <v>10</v>
      </c>
      <c r="I12" s="103">
        <v>24</v>
      </c>
      <c r="J12" s="106">
        <f>VFB!$L12+VFB!$N12</f>
        <v>63</v>
      </c>
      <c r="K12" s="107">
        <v>3.89</v>
      </c>
      <c r="L12" s="103">
        <v>39</v>
      </c>
      <c r="M12" s="103">
        <v>3.86</v>
      </c>
      <c r="N12" s="103">
        <v>24</v>
      </c>
      <c r="O12" s="108">
        <v>3.94</v>
      </c>
      <c r="P12" s="103">
        <v>68</v>
      </c>
      <c r="Q12" s="103">
        <v>3.57</v>
      </c>
      <c r="R12" s="13"/>
    </row>
    <row r="13" spans="1:18" s="14" customFormat="1" ht="15" x14ac:dyDescent="0.4">
      <c r="A13" s="156" t="s">
        <v>419</v>
      </c>
      <c r="B13" s="156" t="s">
        <v>133</v>
      </c>
      <c r="C13" s="127" t="s">
        <v>24</v>
      </c>
      <c r="D13" s="216">
        <v>3.4</v>
      </c>
      <c r="E13" s="128">
        <v>3.5</v>
      </c>
      <c r="F13" s="128">
        <f>Tabelle156789[[#This Row],[Kicker]]-Tabelle156789[[#This Row],[NEU]]</f>
        <v>-0.10000000000000009</v>
      </c>
      <c r="G13" s="184">
        <v>3.2</v>
      </c>
      <c r="H13" s="185">
        <v>12</v>
      </c>
      <c r="I13" s="184">
        <v>27</v>
      </c>
      <c r="J13" s="277">
        <f>VFB!$L13+VFB!$N13</f>
        <v>165</v>
      </c>
      <c r="K13" s="278">
        <v>3.2</v>
      </c>
      <c r="L13" s="184">
        <v>61</v>
      </c>
      <c r="M13" s="184">
        <v>3.35</v>
      </c>
      <c r="N13" s="184">
        <v>104</v>
      </c>
      <c r="O13" s="186">
        <v>3.06</v>
      </c>
      <c r="P13" s="184">
        <v>147</v>
      </c>
      <c r="Q13" s="184">
        <v>3.38</v>
      </c>
      <c r="R13" s="13"/>
    </row>
    <row r="14" spans="1:18" s="14" customFormat="1" ht="15" x14ac:dyDescent="0.4">
      <c r="A14" s="156" t="s">
        <v>420</v>
      </c>
      <c r="B14" s="156" t="s">
        <v>160</v>
      </c>
      <c r="C14" s="127" t="s">
        <v>24</v>
      </c>
      <c r="D14" s="216">
        <v>3.2</v>
      </c>
      <c r="E14" s="128">
        <v>3.2</v>
      </c>
      <c r="F14" s="128">
        <f>Tabelle156789[[#This Row],[Kicker]]-Tabelle156789[[#This Row],[NEU]]</f>
        <v>0</v>
      </c>
      <c r="G14" s="184">
        <v>3.5</v>
      </c>
      <c r="H14" s="185">
        <v>20</v>
      </c>
      <c r="I14" s="184">
        <v>28</v>
      </c>
      <c r="J14" s="277">
        <f>VFB!$L14+VFB!$N14</f>
        <v>149</v>
      </c>
      <c r="K14" s="278">
        <v>3.42</v>
      </c>
      <c r="L14" s="184">
        <v>69</v>
      </c>
      <c r="M14" s="184">
        <v>3.5</v>
      </c>
      <c r="N14" s="184">
        <v>80</v>
      </c>
      <c r="O14" s="186">
        <v>3.35</v>
      </c>
      <c r="P14" s="184">
        <v>172</v>
      </c>
      <c r="Q14" s="184">
        <v>3</v>
      </c>
      <c r="R14" s="13"/>
    </row>
    <row r="15" spans="1:18" s="14" customFormat="1" ht="15" x14ac:dyDescent="0.4">
      <c r="A15" s="156" t="s">
        <v>421</v>
      </c>
      <c r="B15" s="156" t="s">
        <v>154</v>
      </c>
      <c r="C15" s="127" t="s">
        <v>24</v>
      </c>
      <c r="D15" s="216">
        <v>1.4</v>
      </c>
      <c r="E15" s="128">
        <v>0.8</v>
      </c>
      <c r="F15" s="128">
        <f>Tabelle156789[[#This Row],[Kicker]]-Tabelle156789[[#This Row],[NEU]]</f>
        <v>0.59999999999999987</v>
      </c>
      <c r="G15" s="103">
        <v>1</v>
      </c>
      <c r="H15" s="105">
        <v>2</v>
      </c>
      <c r="I15" s="103">
        <v>29</v>
      </c>
      <c r="J15" s="106">
        <f>VFB!$L15+VFB!$N15</f>
        <v>20</v>
      </c>
      <c r="K15" s="107">
        <v>4</v>
      </c>
      <c r="L15" s="103">
        <v>4</v>
      </c>
      <c r="M15" s="103">
        <v>4.5</v>
      </c>
      <c r="N15" s="103">
        <v>16</v>
      </c>
      <c r="O15" s="108">
        <v>3.5</v>
      </c>
      <c r="P15" s="103">
        <v>75</v>
      </c>
      <c r="Q15" s="103">
        <v>3.56</v>
      </c>
      <c r="R15" s="13"/>
    </row>
    <row r="16" spans="1:18" s="14" customFormat="1" ht="15" x14ac:dyDescent="0.4">
      <c r="A16" s="156" t="s">
        <v>422</v>
      </c>
      <c r="B16" s="156" t="s">
        <v>423</v>
      </c>
      <c r="C16" s="127" t="s">
        <v>38</v>
      </c>
      <c r="D16" s="216">
        <v>1.4</v>
      </c>
      <c r="E16" s="128">
        <v>1.4</v>
      </c>
      <c r="F16" s="128">
        <f>Tabelle156789[[#This Row],[Kicker]]-Tabelle156789[[#This Row],[NEU]]</f>
        <v>0</v>
      </c>
      <c r="G16" s="103">
        <v>0</v>
      </c>
      <c r="H16" s="105">
        <v>2</v>
      </c>
      <c r="I16" s="103">
        <v>18</v>
      </c>
      <c r="J16" s="106">
        <f>VFB!$L16+VFB!$N16</f>
        <v>0</v>
      </c>
      <c r="K16" s="107">
        <v>0</v>
      </c>
      <c r="L16" s="103">
        <v>0</v>
      </c>
      <c r="M16" s="103">
        <v>0</v>
      </c>
      <c r="N16" s="103">
        <v>0</v>
      </c>
      <c r="O16" s="108">
        <v>0</v>
      </c>
      <c r="P16" s="103">
        <v>0</v>
      </c>
      <c r="Q16" s="103">
        <v>0</v>
      </c>
      <c r="R16" s="13"/>
    </row>
    <row r="17" spans="1:18" s="16" customFormat="1" ht="15" x14ac:dyDescent="0.4">
      <c r="A17" s="156" t="s">
        <v>424</v>
      </c>
      <c r="B17" s="156" t="s">
        <v>81</v>
      </c>
      <c r="C17" s="127" t="s">
        <v>38</v>
      </c>
      <c r="D17" s="216">
        <v>1.4</v>
      </c>
      <c r="E17" s="128">
        <v>1.4</v>
      </c>
      <c r="F17" s="128">
        <f>Tabelle156789[[#This Row],[Kicker]]-Tabelle156789[[#This Row],[NEU]]</f>
        <v>0</v>
      </c>
      <c r="G17" s="103">
        <v>0</v>
      </c>
      <c r="H17" s="105">
        <v>2</v>
      </c>
      <c r="I17" s="103">
        <v>18</v>
      </c>
      <c r="J17" s="106">
        <f>VFB!$L17+VFB!$N17</f>
        <v>0</v>
      </c>
      <c r="K17" s="107">
        <v>0</v>
      </c>
      <c r="L17" s="103">
        <v>0</v>
      </c>
      <c r="M17" s="103">
        <v>0</v>
      </c>
      <c r="N17" s="103">
        <v>0</v>
      </c>
      <c r="O17" s="108">
        <v>0</v>
      </c>
      <c r="P17" s="103">
        <v>0</v>
      </c>
      <c r="Q17" s="103">
        <v>0</v>
      </c>
      <c r="R17" s="15"/>
    </row>
    <row r="18" spans="1:18" s="16" customFormat="1" ht="15" x14ac:dyDescent="0.4">
      <c r="A18" s="156" t="s">
        <v>117</v>
      </c>
      <c r="B18" s="156"/>
      <c r="C18" s="127" t="s">
        <v>38</v>
      </c>
      <c r="D18" s="216">
        <v>1.5</v>
      </c>
      <c r="E18" s="128">
        <v>1.2</v>
      </c>
      <c r="F18" s="128">
        <f>Tabelle156789[[#This Row],[Kicker]]-Tabelle156789[[#This Row],[NEU]]</f>
        <v>0.30000000000000004</v>
      </c>
      <c r="G18" s="103">
        <v>0</v>
      </c>
      <c r="H18" s="105">
        <v>7</v>
      </c>
      <c r="I18" s="103">
        <v>26</v>
      </c>
      <c r="J18" s="106">
        <v>0</v>
      </c>
      <c r="K18" s="107">
        <v>0</v>
      </c>
      <c r="L18" s="103">
        <v>0</v>
      </c>
      <c r="M18" s="103">
        <v>0</v>
      </c>
      <c r="N18" s="103">
        <v>0</v>
      </c>
      <c r="O18" s="108">
        <v>0</v>
      </c>
      <c r="P18" s="103">
        <v>0</v>
      </c>
      <c r="Q18" s="103">
        <v>0</v>
      </c>
      <c r="R18" s="15"/>
    </row>
    <row r="19" spans="1:18" s="16" customFormat="1" ht="15" x14ac:dyDescent="0.4">
      <c r="A19" s="156" t="s">
        <v>425</v>
      </c>
      <c r="B19" s="156" t="s">
        <v>426</v>
      </c>
      <c r="C19" s="127" t="s">
        <v>38</v>
      </c>
      <c r="D19" s="216">
        <v>3.5</v>
      </c>
      <c r="E19" s="128">
        <v>3.2</v>
      </c>
      <c r="F19" s="128">
        <f>Tabelle156789[[#This Row],[Kicker]]-Tabelle156789[[#This Row],[NEU]]</f>
        <v>0.29999999999999982</v>
      </c>
      <c r="G19" s="103">
        <v>3.5</v>
      </c>
      <c r="H19" s="105">
        <v>35</v>
      </c>
      <c r="I19" s="103">
        <v>23</v>
      </c>
      <c r="J19" s="106">
        <f>VFB!$L19+VFB!$N19</f>
        <v>164</v>
      </c>
      <c r="K19" s="107">
        <v>3.27</v>
      </c>
      <c r="L19" s="103">
        <v>101</v>
      </c>
      <c r="M19" s="103">
        <v>3.04</v>
      </c>
      <c r="N19" s="103">
        <v>63</v>
      </c>
      <c r="O19" s="108">
        <v>3.55</v>
      </c>
      <c r="P19" s="103">
        <v>190</v>
      </c>
      <c r="Q19" s="103">
        <v>3.13</v>
      </c>
      <c r="R19" s="15"/>
    </row>
    <row r="20" spans="1:18" s="14" customFormat="1" ht="15" x14ac:dyDescent="0.4">
      <c r="A20" s="156" t="s">
        <v>427</v>
      </c>
      <c r="B20" s="156" t="s">
        <v>428</v>
      </c>
      <c r="C20" s="127" t="s">
        <v>38</v>
      </c>
      <c r="D20" s="216">
        <v>4</v>
      </c>
      <c r="E20" s="128">
        <v>4.2</v>
      </c>
      <c r="F20" s="128">
        <f>Tabelle156789[[#This Row],[Kicker]]-Tabelle156789[[#This Row],[NEU]]</f>
        <v>-0.20000000000000018</v>
      </c>
      <c r="G20" s="184">
        <v>4.5</v>
      </c>
      <c r="H20" s="185">
        <v>45</v>
      </c>
      <c r="I20" s="184">
        <v>24</v>
      </c>
      <c r="J20" s="277">
        <f>VFB!$L20+VFB!$N20</f>
        <v>183</v>
      </c>
      <c r="K20" s="278">
        <v>3.24</v>
      </c>
      <c r="L20" s="184">
        <v>78</v>
      </c>
      <c r="M20" s="184">
        <v>3.23</v>
      </c>
      <c r="N20" s="184">
        <v>105</v>
      </c>
      <c r="O20" s="186">
        <v>3.25</v>
      </c>
      <c r="P20" s="184">
        <v>216</v>
      </c>
      <c r="Q20" s="184">
        <v>2.9</v>
      </c>
      <c r="R20" s="13"/>
    </row>
    <row r="21" spans="1:18" s="18" customFormat="1" ht="15" x14ac:dyDescent="0.4">
      <c r="A21" s="156" t="s">
        <v>429</v>
      </c>
      <c r="B21" s="156" t="s">
        <v>229</v>
      </c>
      <c r="C21" s="127" t="s">
        <v>38</v>
      </c>
      <c r="D21" s="216">
        <v>1</v>
      </c>
      <c r="E21" s="128">
        <v>1</v>
      </c>
      <c r="F21" s="128">
        <f>Tabelle156789[[#This Row],[Kicker]]-Tabelle156789[[#This Row],[NEU]]</f>
        <v>0</v>
      </c>
      <c r="G21" s="103">
        <v>1</v>
      </c>
      <c r="H21" s="105">
        <v>0.4</v>
      </c>
      <c r="I21" s="103">
        <v>25</v>
      </c>
      <c r="J21" s="106">
        <f>VFB!$L21+VFB!$N21</f>
        <v>2</v>
      </c>
      <c r="K21" s="107">
        <v>0</v>
      </c>
      <c r="L21" s="103">
        <v>0</v>
      </c>
      <c r="M21" s="103">
        <v>0</v>
      </c>
      <c r="N21" s="103">
        <v>2</v>
      </c>
      <c r="O21" s="108">
        <v>0</v>
      </c>
      <c r="P21" s="103">
        <v>0</v>
      </c>
      <c r="Q21" s="103">
        <v>0</v>
      </c>
      <c r="R21" s="17"/>
    </row>
    <row r="22" spans="1:18" s="14" customFormat="1" ht="15" x14ac:dyDescent="0.4">
      <c r="A22" s="156" t="s">
        <v>430</v>
      </c>
      <c r="B22" s="156" t="s">
        <v>431</v>
      </c>
      <c r="C22" s="127" t="s">
        <v>38</v>
      </c>
      <c r="D22" s="216">
        <v>1.6</v>
      </c>
      <c r="E22" s="128">
        <v>1.2</v>
      </c>
      <c r="F22" s="128">
        <f>Tabelle156789[[#This Row],[Kicker]]-Tabelle156789[[#This Row],[NEU]]</f>
        <v>0.40000000000000013</v>
      </c>
      <c r="G22" s="103">
        <v>2</v>
      </c>
      <c r="H22" s="105">
        <v>3.5</v>
      </c>
      <c r="I22" s="103">
        <v>25</v>
      </c>
      <c r="J22" s="106">
        <f>VFB!$L22+VFB!$N22</f>
        <v>28</v>
      </c>
      <c r="K22" s="107">
        <v>3.25</v>
      </c>
      <c r="L22" s="103">
        <v>6</v>
      </c>
      <c r="M22" s="103">
        <v>4</v>
      </c>
      <c r="N22" s="103">
        <v>22</v>
      </c>
      <c r="O22" s="108">
        <v>2.5</v>
      </c>
      <c r="P22" s="103">
        <v>58</v>
      </c>
      <c r="Q22" s="103">
        <v>3.45</v>
      </c>
      <c r="R22" s="13"/>
    </row>
    <row r="23" spans="1:18" s="18" customFormat="1" ht="15" x14ac:dyDescent="0.4">
      <c r="A23" s="156" t="s">
        <v>432</v>
      </c>
      <c r="B23" s="156" t="s">
        <v>433</v>
      </c>
      <c r="C23" s="127" t="s">
        <v>38</v>
      </c>
      <c r="D23" s="216">
        <v>3.4</v>
      </c>
      <c r="E23" s="128">
        <v>4</v>
      </c>
      <c r="F23" s="128">
        <f>Tabelle156789[[#This Row],[Kicker]]-Tabelle156789[[#This Row],[NEU]]</f>
        <v>-0.60000000000000009</v>
      </c>
      <c r="G23" s="192">
        <v>5</v>
      </c>
      <c r="H23" s="195">
        <v>15</v>
      </c>
      <c r="I23" s="192">
        <v>27</v>
      </c>
      <c r="J23" s="281">
        <f>VFB!$L23+VFB!$N23</f>
        <v>146</v>
      </c>
      <c r="K23" s="282">
        <v>3.41</v>
      </c>
      <c r="L23" s="192">
        <v>59</v>
      </c>
      <c r="M23" s="192">
        <v>3.41</v>
      </c>
      <c r="N23" s="192">
        <v>87</v>
      </c>
      <c r="O23" s="196">
        <v>3.41</v>
      </c>
      <c r="P23" s="192">
        <v>248</v>
      </c>
      <c r="Q23" s="192">
        <v>2.97</v>
      </c>
      <c r="R23" s="17"/>
    </row>
    <row r="24" spans="1:18" s="14" customFormat="1" ht="15" x14ac:dyDescent="0.4">
      <c r="A24" s="156" t="s">
        <v>434</v>
      </c>
      <c r="B24" s="156" t="s">
        <v>435</v>
      </c>
      <c r="C24" s="127" t="s">
        <v>38</v>
      </c>
      <c r="D24" s="216">
        <v>3</v>
      </c>
      <c r="E24" s="128">
        <v>3</v>
      </c>
      <c r="F24" s="128">
        <f>Tabelle156789[[#This Row],[Kicker]]-Tabelle156789[[#This Row],[NEU]]</f>
        <v>0</v>
      </c>
      <c r="G24" s="184">
        <v>3</v>
      </c>
      <c r="H24" s="185">
        <v>12</v>
      </c>
      <c r="I24" s="184">
        <v>28</v>
      </c>
      <c r="J24" s="277">
        <f>VFB!$L24+VFB!$N24</f>
        <v>151</v>
      </c>
      <c r="K24" s="278">
        <v>3.4</v>
      </c>
      <c r="L24" s="184">
        <v>59</v>
      </c>
      <c r="M24" s="184">
        <v>3.5</v>
      </c>
      <c r="N24" s="184">
        <v>92</v>
      </c>
      <c r="O24" s="186">
        <v>3.33</v>
      </c>
      <c r="P24" s="184">
        <v>160</v>
      </c>
      <c r="Q24" s="184">
        <v>3.27</v>
      </c>
      <c r="R24" s="13"/>
    </row>
    <row r="25" spans="1:18" s="16" customFormat="1" ht="15" x14ac:dyDescent="0.4">
      <c r="A25" s="156" t="s">
        <v>436</v>
      </c>
      <c r="B25" s="156" t="s">
        <v>437</v>
      </c>
      <c r="C25" s="127" t="s">
        <v>53</v>
      </c>
      <c r="D25" s="216"/>
      <c r="E25" s="128">
        <v>0.5</v>
      </c>
      <c r="F25" s="128">
        <f>Tabelle156789[[#This Row],[Kicker]]-Tabelle156789[[#This Row],[NEU]]</f>
        <v>-0.5</v>
      </c>
      <c r="G25" s="103">
        <v>0</v>
      </c>
      <c r="H25" s="105">
        <v>2</v>
      </c>
      <c r="I25" s="103">
        <v>25</v>
      </c>
      <c r="J25" s="106">
        <f>VFB!$L25+VFB!$N25</f>
        <v>0</v>
      </c>
      <c r="K25" s="107">
        <v>0</v>
      </c>
      <c r="L25" s="103">
        <v>0</v>
      </c>
      <c r="M25" s="103">
        <v>0</v>
      </c>
      <c r="N25" s="103">
        <v>0</v>
      </c>
      <c r="O25" s="108">
        <v>0</v>
      </c>
      <c r="P25" s="103">
        <v>0</v>
      </c>
      <c r="Q25" s="103">
        <v>0</v>
      </c>
      <c r="R25" s="15"/>
    </row>
    <row r="26" spans="1:18" s="30" customFormat="1" ht="15" x14ac:dyDescent="0.4">
      <c r="A26" s="156" t="s">
        <v>438</v>
      </c>
      <c r="B26" s="156" t="s">
        <v>388</v>
      </c>
      <c r="C26" s="127" t="s">
        <v>53</v>
      </c>
      <c r="D26" s="216">
        <v>1.3</v>
      </c>
      <c r="E26" s="128">
        <v>1.4</v>
      </c>
      <c r="F26" s="128">
        <f>Tabelle156789[[#This Row],[Kicker]]-Tabelle156789[[#This Row],[NEU]]</f>
        <v>-9.9999999999999867E-2</v>
      </c>
      <c r="G26" s="103">
        <v>1.6</v>
      </c>
      <c r="H26" s="105">
        <v>3</v>
      </c>
      <c r="I26" s="103">
        <v>20</v>
      </c>
      <c r="J26" s="106">
        <f>VFB!$L26+VFB!$N26</f>
        <v>9</v>
      </c>
      <c r="K26" s="107">
        <v>4.25</v>
      </c>
      <c r="L26" s="103">
        <v>7</v>
      </c>
      <c r="M26" s="103">
        <v>4.25</v>
      </c>
      <c r="N26" s="103">
        <v>2</v>
      </c>
      <c r="O26" s="108">
        <v>0</v>
      </c>
      <c r="P26" s="103">
        <v>0</v>
      </c>
      <c r="Q26" s="103">
        <v>0</v>
      </c>
      <c r="R26" s="51"/>
    </row>
    <row r="27" spans="1:18" s="14" customFormat="1" ht="15" x14ac:dyDescent="0.4">
      <c r="A27" s="156" t="s">
        <v>439</v>
      </c>
      <c r="B27" s="156" t="s">
        <v>440</v>
      </c>
      <c r="C27" s="127" t="s">
        <v>53</v>
      </c>
      <c r="D27" s="216">
        <v>5.8</v>
      </c>
      <c r="E27" s="128">
        <v>6</v>
      </c>
      <c r="F27" s="128">
        <f>Tabelle156789[[#This Row],[Kicker]]-Tabelle156789[[#This Row],[NEU]]</f>
        <v>-0.20000000000000018</v>
      </c>
      <c r="G27" s="184">
        <v>1.8</v>
      </c>
      <c r="H27" s="185">
        <v>30</v>
      </c>
      <c r="I27" s="184">
        <v>23</v>
      </c>
      <c r="J27" s="277">
        <f>VFB!$L27+VFB!$N27</f>
        <v>202</v>
      </c>
      <c r="K27" s="278">
        <v>2.68</v>
      </c>
      <c r="L27" s="184">
        <v>60</v>
      </c>
      <c r="M27" s="184">
        <v>2.63</v>
      </c>
      <c r="N27" s="184">
        <v>142</v>
      </c>
      <c r="O27" s="186">
        <v>2.69</v>
      </c>
      <c r="P27" s="184">
        <v>81</v>
      </c>
      <c r="Q27" s="184">
        <v>3.7</v>
      </c>
      <c r="R27" s="13"/>
    </row>
    <row r="28" spans="1:18" s="18" customFormat="1" ht="15" x14ac:dyDescent="0.4">
      <c r="A28" s="156" t="s">
        <v>441</v>
      </c>
      <c r="B28" s="156" t="s">
        <v>442</v>
      </c>
      <c r="C28" s="127" t="s">
        <v>53</v>
      </c>
      <c r="D28" s="216">
        <v>3.3</v>
      </c>
      <c r="E28" s="128">
        <v>2.8</v>
      </c>
      <c r="F28" s="128">
        <f>Tabelle156789[[#This Row],[Kicker]]-Tabelle156789[[#This Row],[NEU]]</f>
        <v>0.5</v>
      </c>
      <c r="G28" s="192">
        <v>2.6</v>
      </c>
      <c r="H28" s="195">
        <v>20</v>
      </c>
      <c r="I28" s="192">
        <v>24</v>
      </c>
      <c r="J28" s="281">
        <f>VFB!$L28+VFB!$N28</f>
        <v>128</v>
      </c>
      <c r="K28" s="282">
        <v>3.37</v>
      </c>
      <c r="L28" s="192">
        <v>51</v>
      </c>
      <c r="M28" s="192">
        <v>3.25</v>
      </c>
      <c r="N28" s="192">
        <v>77</v>
      </c>
      <c r="O28" s="196">
        <v>3.45</v>
      </c>
      <c r="P28" s="192">
        <v>142</v>
      </c>
      <c r="Q28" s="192">
        <v>3.24</v>
      </c>
      <c r="R28" s="17"/>
    </row>
    <row r="29" spans="1:18" s="14" customFormat="1" ht="15" x14ac:dyDescent="0.4">
      <c r="A29" s="274" t="s">
        <v>443</v>
      </c>
      <c r="B29" s="274" t="s">
        <v>444</v>
      </c>
      <c r="C29" s="127" t="s">
        <v>53</v>
      </c>
      <c r="D29" s="216">
        <v>4</v>
      </c>
      <c r="E29" s="128">
        <v>4.5</v>
      </c>
      <c r="F29" s="128">
        <f>Tabelle156789[[#This Row],[Kicker]]-Tabelle156789[[#This Row],[NEU]]</f>
        <v>-0.5</v>
      </c>
      <c r="G29" s="184">
        <v>5.5</v>
      </c>
      <c r="H29" s="185">
        <v>20</v>
      </c>
      <c r="I29" s="184">
        <v>29</v>
      </c>
      <c r="J29" s="277">
        <f>VFB!$L29+VFB!$N29</f>
        <v>157</v>
      </c>
      <c r="K29" s="278">
        <v>3.23</v>
      </c>
      <c r="L29" s="184">
        <v>53</v>
      </c>
      <c r="M29" s="184">
        <v>3.39</v>
      </c>
      <c r="N29" s="184">
        <v>104</v>
      </c>
      <c r="O29" s="186">
        <v>3.12</v>
      </c>
      <c r="P29" s="184">
        <v>262</v>
      </c>
      <c r="Q29" s="184">
        <v>2.81</v>
      </c>
      <c r="R29" s="13"/>
    </row>
    <row r="30" spans="1:18" s="18" customFormat="1" ht="15" x14ac:dyDescent="0.4">
      <c r="A30" s="156" t="s">
        <v>445</v>
      </c>
      <c r="B30" s="156" t="s">
        <v>446</v>
      </c>
      <c r="C30" s="127" t="s">
        <v>53</v>
      </c>
      <c r="D30" s="216">
        <v>3.5</v>
      </c>
      <c r="E30" s="128">
        <v>3.8</v>
      </c>
      <c r="F30" s="128">
        <f>Tabelle156789[[#This Row],[Kicker]]-Tabelle156789[[#This Row],[NEU]]</f>
        <v>-0.29999999999999982</v>
      </c>
      <c r="G30" s="192">
        <v>4.8</v>
      </c>
      <c r="H30" s="195">
        <v>22</v>
      </c>
      <c r="I30" s="192">
        <v>27</v>
      </c>
      <c r="J30" s="281">
        <f>VFB!$L30+VFB!$N30</f>
        <v>162</v>
      </c>
      <c r="K30" s="282">
        <v>3.56</v>
      </c>
      <c r="L30" s="192">
        <v>73</v>
      </c>
      <c r="M30" s="192">
        <v>3.65</v>
      </c>
      <c r="N30" s="192">
        <v>89</v>
      </c>
      <c r="O30" s="196">
        <v>3.45</v>
      </c>
      <c r="P30" s="192">
        <v>219</v>
      </c>
      <c r="Q30" s="192">
        <v>3.39</v>
      </c>
      <c r="R30" s="17"/>
    </row>
    <row r="31" spans="1:18" s="16" customFormat="1" ht="15" x14ac:dyDescent="0.4">
      <c r="A31" s="156"/>
      <c r="B31" s="156"/>
      <c r="C31" s="127"/>
      <c r="D31" s="182"/>
      <c r="E31" s="128"/>
      <c r="F31" s="128"/>
      <c r="G31" s="103"/>
      <c r="H31" s="105"/>
      <c r="I31" s="103"/>
      <c r="J31" s="277">
        <f>VFB!$L31+VFB!$N31</f>
        <v>0</v>
      </c>
      <c r="K31" s="107"/>
      <c r="L31" s="103"/>
      <c r="M31" s="103"/>
      <c r="N31" s="103"/>
      <c r="O31" s="108"/>
      <c r="P31" s="103"/>
      <c r="Q31" s="103"/>
      <c r="R31" s="15"/>
    </row>
    <row r="32" spans="1:18" s="14" customFormat="1" ht="15" x14ac:dyDescent="0.4">
      <c r="A32" s="156"/>
      <c r="B32" s="156"/>
      <c r="C32" s="127"/>
      <c r="D32" s="216"/>
      <c r="E32" s="128"/>
      <c r="F32" s="128"/>
      <c r="G32" s="103"/>
      <c r="H32" s="105"/>
      <c r="I32" s="103"/>
      <c r="J32" s="277">
        <f>VFB!$L32+VFB!$N32</f>
        <v>0</v>
      </c>
      <c r="K32" s="107"/>
      <c r="L32" s="103"/>
      <c r="M32" s="103"/>
      <c r="N32" s="103"/>
      <c r="O32" s="108"/>
      <c r="P32" s="103"/>
      <c r="Q32" s="103"/>
      <c r="R32" s="51"/>
    </row>
    <row r="33" spans="1:18" s="16" customFormat="1" ht="15" x14ac:dyDescent="0.4">
      <c r="A33" s="156" t="s">
        <v>447</v>
      </c>
      <c r="B33" s="156" t="s">
        <v>448</v>
      </c>
      <c r="C33" s="127" t="s">
        <v>53</v>
      </c>
      <c r="D33" s="182"/>
      <c r="E33" s="128"/>
      <c r="F33" s="128"/>
      <c r="G33" s="103"/>
      <c r="H33" s="105">
        <v>17</v>
      </c>
      <c r="I33" s="103">
        <v>22</v>
      </c>
      <c r="J33" s="106"/>
      <c r="K33" s="107"/>
      <c r="L33" s="103"/>
      <c r="M33" s="103"/>
      <c r="N33" s="103"/>
      <c r="O33" s="108"/>
      <c r="P33" s="103"/>
      <c r="Q33" s="103"/>
      <c r="R33" s="51"/>
    </row>
    <row r="34" spans="1:18" s="14" customFormat="1" ht="15" x14ac:dyDescent="0.4">
      <c r="A34" s="156" t="s">
        <v>449</v>
      </c>
      <c r="B34" s="156" t="s">
        <v>450</v>
      </c>
      <c r="C34" s="127" t="s">
        <v>38</v>
      </c>
      <c r="D34" s="219">
        <f>SUM(D2:D33)</f>
        <v>65.599999999999994</v>
      </c>
      <c r="E34" s="128">
        <f>SUM(E2:E33)</f>
        <v>65.7</v>
      </c>
      <c r="F34" s="128">
        <f>SUM(F2:F33)</f>
        <v>-0.10000000000000031</v>
      </c>
      <c r="G34" s="103"/>
      <c r="H34" s="105">
        <v>7</v>
      </c>
      <c r="I34" s="103">
        <v>22</v>
      </c>
      <c r="J34" s="106"/>
      <c r="K34" s="107"/>
      <c r="L34" s="103"/>
      <c r="M34" s="103"/>
      <c r="N34" s="103"/>
      <c r="O34" s="108"/>
      <c r="P34" s="103"/>
      <c r="Q34" s="103"/>
      <c r="R34" s="13"/>
    </row>
    <row r="35" spans="1:18" s="18" customFormat="1" ht="15" x14ac:dyDescent="0.4">
      <c r="A35" s="220"/>
      <c r="B35" s="220"/>
      <c r="C35" s="103" t="s">
        <v>53</v>
      </c>
      <c r="D35" s="103"/>
      <c r="E35" s="104"/>
      <c r="F35" s="104"/>
      <c r="G35" s="103"/>
      <c r="H35" s="105"/>
      <c r="I35" s="103"/>
      <c r="J35" s="103"/>
      <c r="K35" s="223"/>
      <c r="L35" s="103"/>
      <c r="M35" s="103"/>
      <c r="N35" s="103"/>
      <c r="O35" s="108"/>
      <c r="P35" s="103"/>
      <c r="Q35" s="103"/>
      <c r="R35" s="51"/>
    </row>
    <row r="36" spans="1:18" s="50" customFormat="1" x14ac:dyDescent="0.35">
      <c r="A36" s="20"/>
      <c r="B36" s="20"/>
      <c r="C36" s="7" t="s">
        <v>53</v>
      </c>
      <c r="D36" s="7"/>
      <c r="E36" s="8"/>
      <c r="F36" s="8"/>
      <c r="G36" s="7"/>
      <c r="H36" s="9"/>
      <c r="I36" s="7"/>
      <c r="J36" s="7"/>
      <c r="K36" s="24"/>
      <c r="L36" s="7"/>
      <c r="M36" s="7"/>
      <c r="N36" s="7"/>
      <c r="O36" s="12"/>
      <c r="P36" s="7"/>
      <c r="Q36" s="7"/>
      <c r="R36" s="51"/>
    </row>
    <row r="37" spans="1:18" s="18" customFormat="1" x14ac:dyDescent="0.35">
      <c r="A37" s="20"/>
      <c r="B37" s="20"/>
      <c r="C37" s="7" t="s">
        <v>53</v>
      </c>
      <c r="D37" s="7"/>
      <c r="E37" s="52"/>
      <c r="F37" s="52"/>
      <c r="G37" s="7"/>
      <c r="H37" s="9"/>
      <c r="I37" s="7"/>
      <c r="J37" s="7"/>
      <c r="K37" s="24"/>
      <c r="L37" s="7"/>
      <c r="M37" s="7"/>
      <c r="N37" s="7"/>
      <c r="O37" s="12"/>
      <c r="P37" s="7"/>
      <c r="Q37" s="7"/>
    </row>
    <row r="38" spans="1:18" s="18" customFormat="1" x14ac:dyDescent="0.35">
      <c r="A38" s="20"/>
      <c r="B38" s="20"/>
      <c r="C38" s="7" t="s">
        <v>53</v>
      </c>
      <c r="D38" s="7"/>
      <c r="E38" s="52"/>
      <c r="F38" s="52"/>
      <c r="G38" s="7"/>
      <c r="H38" s="9"/>
      <c r="I38" s="7"/>
      <c r="J38" s="7"/>
      <c r="K38" s="24"/>
      <c r="L38" s="7"/>
      <c r="M38" s="7"/>
      <c r="N38" s="7"/>
      <c r="O38" s="12"/>
      <c r="P38" s="7"/>
      <c r="Q38" s="7"/>
    </row>
    <row r="39" spans="1:18" s="18" customFormat="1" x14ac:dyDescent="0.35">
      <c r="A39" s="20"/>
      <c r="B39" s="20"/>
      <c r="C39" s="7" t="s">
        <v>53</v>
      </c>
      <c r="D39" s="7"/>
      <c r="E39" s="52"/>
      <c r="F39" s="52"/>
      <c r="G39" s="7"/>
      <c r="H39" s="9"/>
      <c r="I39" s="7"/>
      <c r="J39" s="7"/>
      <c r="K39" s="24"/>
      <c r="L39" s="7"/>
      <c r="M39" s="7"/>
      <c r="N39" s="7"/>
      <c r="O39" s="12"/>
      <c r="P39" s="7"/>
      <c r="Q39" s="7"/>
    </row>
    <row r="40" spans="1:18" x14ac:dyDescent="0.35">
      <c r="A40" s="23"/>
      <c r="B40" s="19"/>
      <c r="C40" s="7"/>
      <c r="D40" s="7"/>
      <c r="E40" s="8"/>
      <c r="F40" s="8"/>
      <c r="G40" s="7"/>
      <c r="H40" s="9"/>
      <c r="I40" s="7"/>
      <c r="J40" s="7"/>
      <c r="K40" s="24"/>
      <c r="L40" s="7"/>
      <c r="M40" s="7"/>
      <c r="N40" s="7"/>
      <c r="O40" s="12"/>
      <c r="P40" s="7"/>
      <c r="Q40" s="7"/>
    </row>
    <row r="41" spans="1:18" s="18" customFormat="1" x14ac:dyDescent="0.35">
      <c r="A41" s="27"/>
      <c r="B41" s="28"/>
      <c r="C41" s="22" t="s">
        <v>53</v>
      </c>
      <c r="D41" s="22"/>
      <c r="E41" s="21"/>
      <c r="F41" s="21"/>
      <c r="G41" s="22"/>
      <c r="H41" s="25"/>
      <c r="I41" s="22"/>
      <c r="J41" s="7"/>
      <c r="K41" s="24"/>
      <c r="L41" s="22"/>
      <c r="M41" s="22"/>
      <c r="N41" s="22"/>
      <c r="O41" s="26"/>
      <c r="P41" s="7"/>
      <c r="Q41" s="7"/>
    </row>
    <row r="42" spans="1:18" s="14" customFormat="1" x14ac:dyDescent="0.35">
      <c r="A42" s="27"/>
      <c r="B42" s="28"/>
      <c r="C42" s="22" t="s">
        <v>24</v>
      </c>
      <c r="D42" s="22"/>
      <c r="E42" s="21"/>
      <c r="F42" s="21"/>
      <c r="G42" s="22"/>
      <c r="H42" s="25"/>
      <c r="I42" s="22"/>
      <c r="J42" s="22"/>
      <c r="K42" s="29"/>
      <c r="L42" s="22"/>
      <c r="M42" s="22"/>
      <c r="N42" s="22"/>
      <c r="O42" s="26"/>
      <c r="P42" s="7"/>
      <c r="Q42" s="7"/>
    </row>
    <row r="43" spans="1:18" s="16" customFormat="1" x14ac:dyDescent="0.35">
      <c r="A43" s="27"/>
      <c r="B43" s="28"/>
      <c r="C43" s="22" t="s">
        <v>17</v>
      </c>
      <c r="D43" s="22"/>
      <c r="E43" s="21"/>
      <c r="F43" s="21"/>
      <c r="G43" s="22"/>
      <c r="H43" s="25"/>
      <c r="I43" s="22"/>
      <c r="J43" s="22"/>
      <c r="K43" s="29"/>
      <c r="L43" s="22"/>
      <c r="M43" s="22"/>
      <c r="N43" s="22"/>
      <c r="O43" s="26"/>
      <c r="P43" s="22"/>
      <c r="Q43" s="22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18</vt:i4>
      </vt:variant>
    </vt:vector>
  </HeadingPairs>
  <TitlesOfParts>
    <vt:vector size="18" baseType="lpstr">
      <vt:lpstr>FCB</vt:lpstr>
      <vt:lpstr>B04</vt:lpstr>
      <vt:lpstr>SGE</vt:lpstr>
      <vt:lpstr>BVB</vt:lpstr>
      <vt:lpstr>SCF</vt:lpstr>
      <vt:lpstr>M05</vt:lpstr>
      <vt:lpstr>RBL</vt:lpstr>
      <vt:lpstr>SVW</vt:lpstr>
      <vt:lpstr>VFB</vt:lpstr>
      <vt:lpstr>BMG</vt:lpstr>
      <vt:lpstr>WOB</vt:lpstr>
      <vt:lpstr>FCA</vt:lpstr>
      <vt:lpstr>FCU</vt:lpstr>
      <vt:lpstr>STP</vt:lpstr>
      <vt:lpstr>TSG</vt:lpstr>
      <vt:lpstr>HDH</vt:lpstr>
      <vt:lpstr>KOE</vt:lpstr>
      <vt:lpstr>HSV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</dc:creator>
  <cp:lastModifiedBy>Niko</cp:lastModifiedBy>
  <dcterms:created xsi:type="dcterms:W3CDTF">2015-06-05T18:19:34Z</dcterms:created>
  <dcterms:modified xsi:type="dcterms:W3CDTF">2025-07-30T21:44:46Z</dcterms:modified>
</cp:coreProperties>
</file>