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Verwaltung\Indirekteinleiter\FORMULARE NEU HOMEPAGE 2025\"/>
    </mc:Choice>
  </mc:AlternateContent>
  <xr:revisionPtr revIDLastSave="0" documentId="8_{269C1973-A984-48A2-BC6B-DB3595547305}" xr6:coauthVersionLast="47" xr6:coauthVersionMax="47" xr10:uidLastSave="{00000000-0000-0000-0000-000000000000}"/>
  <bookViews>
    <workbookView xWindow="-110" yWindow="-110" windowWidth="38620" windowHeight="21100" tabRatio="689" xr2:uid="{00000000-000D-0000-FFFF-FFFF00000000}"/>
  </bookViews>
  <sheets>
    <sheet name="Eingabetabelle" sheetId="1" r:id="rId1"/>
    <sheet name="Erschwernisfaktortabelle" sheetId="5" r:id="rId2"/>
    <sheet name="Dichtetabelle" sheetId="4" r:id="rId3"/>
    <sheet name="Bemessung" sheetId="2" r:id="rId4"/>
    <sheet name="erford. Mineralölabscheider" sheetId="3" r:id="rId5"/>
  </sheets>
  <definedNames>
    <definedName name="_xlnm.Print_Area" localSheetId="3">Bemessung!$A$1:$P$154</definedName>
    <definedName name="_xlnm.Print_Area" localSheetId="0">Eingabetabelle!$A$1:$Y$77</definedName>
    <definedName name="_xlnm.Print_Area" localSheetId="4">'erford. Mineralölabscheider'!$A$1:$O$38</definedName>
    <definedName name="_xlnm.Print_Area" localSheetId="1">Erschwernisfaktortabelle!$A$1:$G$41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P32" i="1" s="1"/>
  <c r="M32" i="1" l="1"/>
  <c r="J61" i="1"/>
  <c r="P61" i="1" s="1"/>
  <c r="F28" i="2"/>
  <c r="H22" i="2" l="1"/>
  <c r="J75" i="1" l="1"/>
  <c r="M43" i="1" l="1"/>
  <c r="F24" i="2"/>
  <c r="E58" i="2"/>
  <c r="Q25" i="3" l="1"/>
  <c r="R25" i="3" s="1"/>
  <c r="E78" i="2"/>
  <c r="O135" i="2" s="1"/>
  <c r="E66" i="2"/>
  <c r="M135" i="2" s="1"/>
  <c r="J22" i="2"/>
  <c r="L11" i="1"/>
  <c r="M11" i="1" s="1"/>
  <c r="M22" i="1"/>
  <c r="Q39" i="2"/>
  <c r="R39" i="2" s="1"/>
  <c r="Q41" i="2"/>
  <c r="S39" i="2" s="1"/>
  <c r="Q40" i="2"/>
  <c r="R40" i="2" s="1"/>
  <c r="S40" i="2"/>
  <c r="K41" i="2"/>
  <c r="K46" i="2"/>
  <c r="H48" i="2"/>
  <c r="E52" i="2" s="1"/>
  <c r="H52" i="2"/>
  <c r="H53" i="2"/>
  <c r="J53" i="2" s="1"/>
  <c r="K62" i="2"/>
  <c r="M19" i="1"/>
  <c r="M15" i="1"/>
  <c r="L44" i="1"/>
  <c r="M44" i="1" s="1"/>
  <c r="L46" i="1"/>
  <c r="M46" i="1" s="1"/>
  <c r="L48" i="1"/>
  <c r="M48" i="1" s="1"/>
  <c r="M54" i="1"/>
  <c r="L58" i="1"/>
  <c r="M58" i="1" s="1"/>
  <c r="M60" i="1"/>
  <c r="P44" i="1"/>
  <c r="P46" i="1"/>
  <c r="P48" i="1"/>
  <c r="P54" i="1"/>
  <c r="P58" i="1"/>
  <c r="F22" i="2"/>
  <c r="E1" i="2"/>
  <c r="E123" i="2" s="1"/>
  <c r="D1" i="3"/>
  <c r="Y39" i="2"/>
  <c r="Y40" i="2"/>
  <c r="Y41" i="2"/>
  <c r="AB41" i="2" s="1"/>
  <c r="M63" i="1" l="1"/>
  <c r="E115" i="2" s="1"/>
  <c r="N117" i="2" s="1"/>
  <c r="M144" i="2" s="1"/>
  <c r="P63" i="1"/>
  <c r="G121" i="2" s="1"/>
  <c r="K121" i="2" s="1"/>
  <c r="J48" i="2"/>
  <c r="G62" i="2" s="1"/>
  <c r="J52" i="2"/>
  <c r="J54" i="2" s="1"/>
  <c r="I62" i="2" s="1"/>
  <c r="I18" i="3"/>
  <c r="S73" i="2"/>
  <c r="M22" i="2"/>
  <c r="F135" i="2" s="1"/>
  <c r="Q24" i="3"/>
  <c r="S24" i="3" s="1"/>
  <c r="Z39" i="2"/>
  <c r="AC39" i="2" s="1"/>
  <c r="S74" i="2"/>
  <c r="K40" i="2"/>
  <c r="Z40" i="2"/>
  <c r="AB40" i="2" s="1"/>
  <c r="AB42" i="2" s="1"/>
  <c r="E64" i="2"/>
  <c r="K39" i="2"/>
  <c r="T25" i="3"/>
  <c r="AA41" i="2"/>
  <c r="AF41" i="2"/>
  <c r="AE41" i="2"/>
  <c r="AD41" i="2"/>
  <c r="AC41" i="2"/>
  <c r="S25" i="3"/>
  <c r="K42" i="2" l="1"/>
  <c r="F46" i="2" s="1"/>
  <c r="M46" i="2" s="1"/>
  <c r="E62" i="2" s="1"/>
  <c r="M62" i="2" s="1"/>
  <c r="K117" i="2" s="1"/>
  <c r="O146" i="2"/>
  <c r="N16" i="3" s="1"/>
  <c r="AA40" i="2"/>
  <c r="AA42" i="2" s="1"/>
  <c r="AE40" i="2"/>
  <c r="AE42" i="2" s="1"/>
  <c r="AC40" i="2"/>
  <c r="AC42" i="2" s="1"/>
  <c r="S75" i="2"/>
  <c r="AF40" i="2"/>
  <c r="AF42" i="2" s="1"/>
  <c r="AA39" i="2"/>
  <c r="AE39" i="2"/>
  <c r="AD40" i="2"/>
  <c r="AD42" i="2" s="1"/>
  <c r="AF39" i="2"/>
  <c r="AD39" i="2"/>
  <c r="AB39" i="2"/>
  <c r="AB38" i="2" s="1"/>
  <c r="R24" i="3"/>
  <c r="U24" i="3" s="1"/>
  <c r="F117" i="2"/>
  <c r="F144" i="2" s="1"/>
  <c r="I31" i="3"/>
  <c r="U25" i="3"/>
  <c r="F26" i="2" l="1"/>
  <c r="E30" i="2" s="1"/>
  <c r="AE38" i="2"/>
  <c r="AA38" i="2"/>
  <c r="N29" i="3"/>
  <c r="AC38" i="2"/>
  <c r="AF38" i="2"/>
  <c r="AD38" i="2"/>
  <c r="J144" i="2"/>
  <c r="J135" i="2"/>
  <c r="I117" i="2" l="1"/>
  <c r="H144" i="2" l="1"/>
  <c r="O144" i="2" s="1"/>
  <c r="E148" i="2" s="1"/>
  <c r="E119" i="2"/>
  <c r="I119" i="2" s="1"/>
  <c r="H135" i="2"/>
  <c r="E137" i="2" s="1"/>
  <c r="W14" i="3" s="1"/>
  <c r="I14" i="3" s="1"/>
  <c r="I16" i="3" l="1"/>
  <c r="I29" i="3" s="1"/>
  <c r="W25" i="3"/>
  <c r="W26" i="3" s="1"/>
  <c r="I26" i="3" s="1"/>
  <c r="I25" i="3" l="1"/>
  <c r="AI264" i="2" l="1"/>
  <c r="AK264" i="2" l="1"/>
  <c r="AJ264" i="2"/>
</calcChain>
</file>

<file path=xl/sharedStrings.xml><?xml version="1.0" encoding="utf-8"?>
<sst xmlns="http://schemas.openxmlformats.org/spreadsheetml/2006/main" count="676" uniqueCount="354">
  <si>
    <t>Definition der Situation</t>
  </si>
  <si>
    <t>1)</t>
  </si>
  <si>
    <t>1.1)</t>
  </si>
  <si>
    <t>m²</t>
  </si>
  <si>
    <t xml:space="preserve">Regenspende i  </t>
  </si>
  <si>
    <t>l/s.ha</t>
  </si>
  <si>
    <t>Dichte der zu erwartenden Leichtflüssigkeit</t>
  </si>
  <si>
    <t>Dichte γ =</t>
  </si>
  <si>
    <t>1.2)</t>
  </si>
  <si>
    <t>gewerbliches  Abwasser aus industriellen Prozessen, Fahrzeugwaschanlagen, Werkstätten, HD-Reiniger</t>
  </si>
  <si>
    <t>Anfallstellen</t>
  </si>
  <si>
    <t>Auslaufventile</t>
  </si>
  <si>
    <t>Stk.</t>
  </si>
  <si>
    <t>Versorgungsdruck</t>
  </si>
  <si>
    <t>bar</t>
  </si>
  <si>
    <t>DN 15 / 1/2"</t>
  </si>
  <si>
    <t>DN 20 / 3/4"</t>
  </si>
  <si>
    <t>DN 25 / 1"</t>
  </si>
  <si>
    <t>Autowaschanlagen</t>
  </si>
  <si>
    <t>Hochdruckreinigungsgeräte</t>
  </si>
  <si>
    <t>bis 0,85 kg/dm³</t>
  </si>
  <si>
    <t>bis 0,90 kg/dm³</t>
  </si>
  <si>
    <t>bis 0,95 kg/dm³</t>
  </si>
  <si>
    <t xml:space="preserve"> kg/dm³</t>
  </si>
  <si>
    <t>1.3)</t>
  </si>
  <si>
    <t>l/s</t>
  </si>
  <si>
    <t>2)</t>
  </si>
  <si>
    <t>2.1)</t>
  </si>
  <si>
    <t>Bestimmung der Nenngröße NS</t>
  </si>
  <si>
    <t>NS</t>
  </si>
  <si>
    <t>=</t>
  </si>
  <si>
    <t>(</t>
  </si>
  <si>
    <t>+</t>
  </si>
  <si>
    <t>.</t>
  </si>
  <si>
    <t>)</t>
  </si>
  <si>
    <t>ψ</t>
  </si>
  <si>
    <t>i</t>
  </si>
  <si>
    <t>A</t>
  </si>
  <si>
    <t>gewählt</t>
  </si>
  <si>
    <t>fx</t>
  </si>
  <si>
    <t>.......</t>
  </si>
  <si>
    <t>DN 15</t>
  </si>
  <si>
    <t>DN 20</t>
  </si>
  <si>
    <t>DN 25</t>
  </si>
  <si>
    <t>fd</t>
  </si>
  <si>
    <t>1.  Ventil</t>
  </si>
  <si>
    <t>2.  Ventil</t>
  </si>
  <si>
    <t>4.  Ventil</t>
  </si>
  <si>
    <t>5.  Ventil</t>
  </si>
  <si>
    <t>6.  Ventil</t>
  </si>
  <si>
    <t>γ</t>
  </si>
  <si>
    <t>gewählte Dichte</t>
  </si>
  <si>
    <t>Erforderliche Mineralölabscheideanlage nach EN 858</t>
  </si>
  <si>
    <r>
      <t xml:space="preserve">Mineralölabscheider </t>
    </r>
    <r>
      <rPr>
        <b/>
        <sz val="10"/>
        <rFont val="Tahoma"/>
        <family val="2"/>
      </rPr>
      <t>Zusammenstellung S-II-I-P</t>
    </r>
  </si>
  <si>
    <t>bis</t>
  </si>
  <si>
    <t>S-II-I-P</t>
  </si>
  <si>
    <t>S-I-P*</t>
  </si>
  <si>
    <t>*</t>
  </si>
  <si>
    <t>Klasse I Abscheider mit ausschließlicher Schwerkraftabscheidung</t>
  </si>
  <si>
    <r>
      <t xml:space="preserve">Mineralölabscheider </t>
    </r>
    <r>
      <rPr>
        <b/>
        <sz val="10"/>
        <rFont val="Tahoma"/>
        <family val="2"/>
      </rPr>
      <t xml:space="preserve">Zusammenstellung S-I-P </t>
    </r>
  </si>
  <si>
    <t>2.2)</t>
  </si>
  <si>
    <t>3)</t>
  </si>
  <si>
    <t>3.1)</t>
  </si>
  <si>
    <t>3.2)</t>
  </si>
  <si>
    <t>Bestimmung des Schlammfangvolumens</t>
  </si>
  <si>
    <t>Vsf</t>
  </si>
  <si>
    <t>......</t>
  </si>
  <si>
    <t xml:space="preserve">a) Prozessabwasser mit geringen Schlammmengen </t>
  </si>
  <si>
    <t>c) für max. NS 9</t>
  </si>
  <si>
    <t>a) Tankstellen, Pkw-Wäsche von Hand, Teilewäsche</t>
  </si>
  <si>
    <t>bei 4 bar Versorgungsdruck</t>
  </si>
  <si>
    <t>/</t>
  </si>
  <si>
    <t>b) Omnibus-Waschstände</t>
  </si>
  <si>
    <t>d) Kraftwerke, Maschinenbaubetriebe</t>
  </si>
  <si>
    <t>a) Waschplätze für Baustellenfahrzeuge, Baumaschinen</t>
  </si>
  <si>
    <t>und landwirtschaftliche Maschinen</t>
  </si>
  <si>
    <t>b) Lkw-Waschstände</t>
  </si>
  <si>
    <t xml:space="preserve">c) automatische Fahrzeugwaschanlagen, </t>
  </si>
  <si>
    <t>z.B.Portalwaschanlagen, Waschstrassen</t>
  </si>
  <si>
    <t>c) Abwasser aus Reparaturwerkstätten, Fahrzeugabstellflächen</t>
  </si>
  <si>
    <t>ja=1</t>
  </si>
  <si>
    <t>gewählt laut obiger Aufstellung</t>
  </si>
  <si>
    <t>Mindestschlammfangvolumen</t>
  </si>
  <si>
    <t xml:space="preserve">jedoch mindestens </t>
  </si>
  <si>
    <t>Objektsentwässerung von mineralölverschmutztem Betriebsabwasser</t>
  </si>
  <si>
    <t>.....</t>
  </si>
  <si>
    <t>Nenngröße des Abscheiders</t>
  </si>
  <si>
    <t>Erschwernisfaktor in Abhängigkeit von der Art des Abflusses</t>
  </si>
  <si>
    <t>Dichtefaktor für die maßgebende Flüssigkeit</t>
  </si>
  <si>
    <t>Regenspende in l/s*ha</t>
  </si>
  <si>
    <t>Niederschlagsfläche in ha</t>
  </si>
  <si>
    <t>gewählt für Hartbelag   =</t>
  </si>
  <si>
    <t>(siehe Dichte-Tabelle)</t>
  </si>
  <si>
    <t xml:space="preserve">laut Tabelle 4 entsprechend EN 858-2 gilt: </t>
  </si>
  <si>
    <r>
      <t>f</t>
    </r>
    <r>
      <rPr>
        <vertAlign val="subscript"/>
        <sz val="12"/>
        <rFont val="Tahoma"/>
        <family val="2"/>
      </rPr>
      <t>x</t>
    </r>
  </si>
  <si>
    <r>
      <t>Q</t>
    </r>
    <r>
      <rPr>
        <vertAlign val="subscript"/>
        <sz val="12"/>
        <rFont val="Tahoma"/>
        <family val="2"/>
      </rPr>
      <t>s</t>
    </r>
  </si>
  <si>
    <r>
      <t>Q</t>
    </r>
    <r>
      <rPr>
        <vertAlign val="subscript"/>
        <sz val="12"/>
        <rFont val="Tahoma"/>
        <family val="2"/>
      </rPr>
      <t>r</t>
    </r>
  </si>
  <si>
    <r>
      <t>f</t>
    </r>
    <r>
      <rPr>
        <vertAlign val="subscript"/>
        <sz val="12"/>
        <rFont val="Tahoma"/>
        <family val="2"/>
      </rPr>
      <t>d</t>
    </r>
  </si>
  <si>
    <r>
      <t>Q</t>
    </r>
    <r>
      <rPr>
        <vertAlign val="subscript"/>
        <sz val="10"/>
        <rFont val="Tahoma"/>
        <family val="2"/>
      </rPr>
      <t>r</t>
    </r>
  </si>
  <si>
    <r>
      <t>f</t>
    </r>
    <r>
      <rPr>
        <vertAlign val="subscript"/>
        <sz val="10"/>
        <rFont val="Tahoma"/>
        <family val="2"/>
      </rPr>
      <t>x</t>
    </r>
  </si>
  <si>
    <r>
      <t>Q</t>
    </r>
    <r>
      <rPr>
        <vertAlign val="subscript"/>
        <sz val="10"/>
        <rFont val="Tahoma"/>
        <family val="2"/>
      </rPr>
      <t>s</t>
    </r>
  </si>
  <si>
    <r>
      <t>f</t>
    </r>
    <r>
      <rPr>
        <vertAlign val="subscript"/>
        <sz val="10"/>
        <rFont val="Tahoma"/>
        <family val="2"/>
      </rPr>
      <t>d</t>
    </r>
  </si>
  <si>
    <r>
      <t>Q</t>
    </r>
    <r>
      <rPr>
        <b/>
        <vertAlign val="subscript"/>
        <sz val="12"/>
        <rFont val="Tahoma"/>
        <family val="2"/>
      </rPr>
      <t>r</t>
    </r>
  </si>
  <si>
    <r>
      <t>f</t>
    </r>
    <r>
      <rPr>
        <b/>
        <vertAlign val="subscript"/>
        <sz val="12"/>
        <rFont val="Tahoma"/>
        <family val="2"/>
      </rPr>
      <t>x</t>
    </r>
  </si>
  <si>
    <r>
      <t>Q</t>
    </r>
    <r>
      <rPr>
        <b/>
        <vertAlign val="subscript"/>
        <sz val="12"/>
        <rFont val="Tahoma"/>
        <family val="2"/>
      </rPr>
      <t>s</t>
    </r>
  </si>
  <si>
    <r>
      <t>Q</t>
    </r>
    <r>
      <rPr>
        <vertAlign val="subscript"/>
        <sz val="12"/>
        <rFont val="Tahoma"/>
        <family val="2"/>
      </rPr>
      <t>s2</t>
    </r>
  </si>
  <si>
    <r>
      <t>Q</t>
    </r>
    <r>
      <rPr>
        <vertAlign val="subscript"/>
        <sz val="12"/>
        <rFont val="Tahoma"/>
        <family val="2"/>
      </rPr>
      <t>s3</t>
    </r>
  </si>
  <si>
    <r>
      <t>Q</t>
    </r>
    <r>
      <rPr>
        <vertAlign val="subscript"/>
        <sz val="12"/>
        <rFont val="Tahoma"/>
        <family val="2"/>
      </rPr>
      <t>s4</t>
    </r>
  </si>
  <si>
    <r>
      <t>Q</t>
    </r>
    <r>
      <rPr>
        <b/>
        <vertAlign val="subscript"/>
        <sz val="12"/>
        <rFont val="Tahoma"/>
        <family val="2"/>
      </rPr>
      <t>s2</t>
    </r>
  </si>
  <si>
    <r>
      <t>Q</t>
    </r>
    <r>
      <rPr>
        <vertAlign val="subscript"/>
        <sz val="12"/>
        <rFont val="Tahoma"/>
        <family val="2"/>
      </rPr>
      <t>s31</t>
    </r>
  </si>
  <si>
    <r>
      <t>Q</t>
    </r>
    <r>
      <rPr>
        <vertAlign val="subscript"/>
        <sz val="12"/>
        <rFont val="Tahoma"/>
        <family val="2"/>
      </rPr>
      <t>s32</t>
    </r>
  </si>
  <si>
    <r>
      <t>Q</t>
    </r>
    <r>
      <rPr>
        <vertAlign val="subscript"/>
        <sz val="10"/>
        <rFont val="Tahoma"/>
        <family val="2"/>
      </rPr>
      <t>s3</t>
    </r>
  </si>
  <si>
    <r>
      <t>Q</t>
    </r>
    <r>
      <rPr>
        <b/>
        <vertAlign val="subscript"/>
        <sz val="12"/>
        <rFont val="Tahoma"/>
        <family val="2"/>
      </rPr>
      <t>s3</t>
    </r>
    <r>
      <rPr>
        <sz val="10"/>
        <rFont val="Arial"/>
        <family val="2"/>
      </rPr>
      <t/>
    </r>
  </si>
  <si>
    <t>x bar</t>
  </si>
  <si>
    <t>Leichtflüssigkeit</t>
  </si>
  <si>
    <t>Bemerkungen</t>
  </si>
  <si>
    <t>Maximale Löslichkeit in Wasser unter bestimmten Bedingungen</t>
  </si>
  <si>
    <t>Andere</t>
  </si>
  <si>
    <t>Ja</t>
  </si>
  <si>
    <t>Aceton</t>
  </si>
  <si>
    <t>Nein</t>
  </si>
  <si>
    <t>Unbegrenzt</t>
  </si>
  <si>
    <t>-</t>
  </si>
  <si>
    <t>0,2 g/l</t>
  </si>
  <si>
    <t>Fast unlöslich</t>
  </si>
  <si>
    <t>Dieselkraftstoff, Dieselöl</t>
  </si>
  <si>
    <t>Heizöl, extraleicht</t>
  </si>
  <si>
    <t>Heizöl, mittel</t>
  </si>
  <si>
    <t>Heizöl, schwer</t>
  </si>
  <si>
    <t>0,94 bis 0,99</t>
  </si>
  <si>
    <t>Begrenzt bei Dichten bis etwa 0,96 g/cm³</t>
  </si>
  <si>
    <t>Schwerbenzin</t>
  </si>
  <si>
    <t>0,70 bis 0,75</t>
  </si>
  <si>
    <t>Kerosin (Flugbenzin)</t>
  </si>
  <si>
    <t>Schmieröl</t>
  </si>
  <si>
    <t>0,89 bis 0,90</t>
  </si>
  <si>
    <t>Terpentin</t>
  </si>
  <si>
    <t>0,86 bis 0,87</t>
  </si>
  <si>
    <t>Parafinöl</t>
  </si>
  <si>
    <t>0,88 bis 0,94</t>
  </si>
  <si>
    <t>0,77 bis 0,79</t>
  </si>
  <si>
    <t>Markenbenzin</t>
  </si>
  <si>
    <t>0,68 bis 0,75</t>
  </si>
  <si>
    <t>Benzin, Rennautos</t>
  </si>
  <si>
    <t>Petroleum</t>
  </si>
  <si>
    <t>Testbenzin</t>
  </si>
  <si>
    <t>0,764 bis 0,794</t>
  </si>
  <si>
    <t>Toluol</t>
  </si>
  <si>
    <t>0,866 bis 0,867</t>
  </si>
  <si>
    <t>Transformatoröl (Isolieröl)</t>
  </si>
  <si>
    <t xml:space="preserve"> - PCB-frei</t>
  </si>
  <si>
    <t xml:space="preserve"> - PCB-haltig</t>
  </si>
  <si>
    <t>Xylol</t>
  </si>
  <si>
    <t>0,862 bis 0,875</t>
  </si>
  <si>
    <t>Ja. Bei Beurteilung Mischungsrezeptur hinzuziehen</t>
  </si>
  <si>
    <r>
      <t>f</t>
    </r>
    <r>
      <rPr>
        <vertAlign val="subscript"/>
        <sz val="12"/>
        <rFont val="Tahoma"/>
        <family val="2"/>
      </rPr>
      <t>sf</t>
    </r>
  </si>
  <si>
    <r>
      <t>V</t>
    </r>
    <r>
      <rPr>
        <b/>
        <vertAlign val="subscript"/>
        <sz val="12"/>
        <rFont val="Tahoma"/>
        <family val="2"/>
      </rPr>
      <t>sf</t>
    </r>
  </si>
  <si>
    <r>
      <t>f</t>
    </r>
    <r>
      <rPr>
        <b/>
        <vertAlign val="subscript"/>
        <sz val="12"/>
        <rFont val="Tahoma"/>
        <family val="2"/>
      </rPr>
      <t>sf</t>
    </r>
  </si>
  <si>
    <t>l</t>
  </si>
  <si>
    <t>m³</t>
  </si>
  <si>
    <t>kg/dm³</t>
  </si>
  <si>
    <t>Dichtefaktor laut Tabelle 3 entsprechend EN 858-2</t>
  </si>
  <si>
    <t>2.3)</t>
  </si>
  <si>
    <t>2.4)</t>
  </si>
  <si>
    <r>
      <t>V</t>
    </r>
    <r>
      <rPr>
        <vertAlign val="subscript"/>
        <sz val="10"/>
        <rFont val="Tahoma"/>
        <family val="2"/>
      </rPr>
      <t>sf</t>
    </r>
  </si>
  <si>
    <r>
      <t>f</t>
    </r>
    <r>
      <rPr>
        <vertAlign val="subscript"/>
        <sz val="10"/>
        <rFont val="Tahoma"/>
        <family val="2"/>
      </rPr>
      <t>sf</t>
    </r>
  </si>
  <si>
    <t>erforderliches Schlammfangvolumen</t>
  </si>
  <si>
    <t>für die weitere Berechnung werden die Dichtefaktoren aus obigen markierten Feldern herangezogen</t>
  </si>
  <si>
    <t>3.       Ventil</t>
  </si>
  <si>
    <t>Nenngröße</t>
  </si>
  <si>
    <t>Schlammfangvolumen</t>
  </si>
  <si>
    <t>mind. jedoch</t>
  </si>
  <si>
    <t>Schwimmer tariert auf Dichte</t>
  </si>
  <si>
    <t>Projekt:</t>
  </si>
  <si>
    <r>
      <t xml:space="preserve">Bemessung </t>
    </r>
    <r>
      <rPr>
        <b/>
        <sz val="12"/>
        <rFont val="Tahoma"/>
        <family val="2"/>
      </rPr>
      <t>einer Mineralölabscheideanlage nach EN 858-2</t>
    </r>
  </si>
  <si>
    <t>Anmerkung:</t>
  </si>
  <si>
    <r>
      <t>Waschplatz</t>
    </r>
    <r>
      <rPr>
        <b/>
        <sz val="10"/>
        <rFont val="Tahoma"/>
        <family val="2"/>
      </rPr>
      <t xml:space="preserve"> </t>
    </r>
    <r>
      <rPr>
        <sz val="9"/>
        <rFont val="Tahoma"/>
        <family val="2"/>
      </rPr>
      <t>für Lkw, Bau-u. landwirtschaftl. Maschinen</t>
    </r>
  </si>
  <si>
    <t>laut Eingabetabelle</t>
  </si>
  <si>
    <t xml:space="preserve">Projizierte Freifläche A1 </t>
  </si>
  <si>
    <t xml:space="preserve">Projizierte Freifläche A2 </t>
  </si>
  <si>
    <t>Schlammfangfaktor in Abhängigkeit vom Schlammanfall</t>
  </si>
  <si>
    <t>Abscheidbarkeit</t>
  </si>
  <si>
    <t>Anwendungsfall</t>
  </si>
  <si>
    <t>Bemerkung</t>
  </si>
  <si>
    <t>kein Anfall von Detergentien</t>
  </si>
  <si>
    <t>5.1</t>
  </si>
  <si>
    <t>Bei Gebrauch von Reinigungsmitteln</t>
  </si>
  <si>
    <t>5.2</t>
  </si>
  <si>
    <t>Ohne Gebrauch von Reinigungsmitteln</t>
  </si>
  <si>
    <t>Autowäsche</t>
  </si>
  <si>
    <t>6.1</t>
  </si>
  <si>
    <t>Von Hand</t>
  </si>
  <si>
    <t>6.3</t>
  </si>
  <si>
    <t>Mit Hochdruckgeräten</t>
  </si>
  <si>
    <t>Reinigung von nicht ölverschmutzten Fahrzeugoberflächen</t>
  </si>
  <si>
    <t>Reinigung von ölverschmutzten Fahrzeugoberflächen</t>
  </si>
  <si>
    <t>6.4</t>
  </si>
  <si>
    <t>Unterbodenwäsche</t>
  </si>
  <si>
    <t>6.5</t>
  </si>
  <si>
    <t>6.6</t>
  </si>
  <si>
    <t>Motorwäsche</t>
  </si>
  <si>
    <t>7.1</t>
  </si>
  <si>
    <t>7.2</t>
  </si>
  <si>
    <t>Reinigen (außer Autowäsche)</t>
  </si>
  <si>
    <t>Reinigen von Motoren und Teilen</t>
  </si>
  <si>
    <t>Mit Hochdruckgerät</t>
  </si>
  <si>
    <t>Mit Rotationsreiniger</t>
  </si>
  <si>
    <t>Entfernen größerer Mengen von Paraffin, Wachs oder ähnlichem von neuen Fahrzeugen, einschließlich Rostschutzbehandlung</t>
  </si>
  <si>
    <t>Reinigung (Auslaufen und Leckage) von Fußböden von Werkstätten, Prüfinstituten, Fabriken usw.</t>
  </si>
  <si>
    <t>6.7</t>
  </si>
  <si>
    <t>In Waschanlagen "Portalwaschanlagen"</t>
  </si>
  <si>
    <t xml:space="preserve">- </t>
  </si>
  <si>
    <r>
      <t>Erschwernisfaktor f</t>
    </r>
    <r>
      <rPr>
        <b/>
        <vertAlign val="subscript"/>
        <sz val="12"/>
        <rFont val="Arial"/>
        <family val="2"/>
      </rPr>
      <t>x</t>
    </r>
  </si>
  <si>
    <t>Mit Hochdruckreinigungsgerät in Selbstbedienung</t>
  </si>
  <si>
    <t>Beschickung des Mineralölabscheiders mittels Verdrängerpumpe</t>
  </si>
  <si>
    <r>
      <t>gewählter Erschwernisfaktor f</t>
    </r>
    <r>
      <rPr>
        <b/>
        <vertAlign val="subscript"/>
        <sz val="12"/>
        <rFont val="Tahoma"/>
        <family val="2"/>
      </rPr>
      <t>x</t>
    </r>
    <r>
      <rPr>
        <sz val="8"/>
        <rFont val="Tahoma"/>
        <family val="2"/>
      </rPr>
      <t xml:space="preserve"> (siehe Erschwernisfaktortabelle)</t>
    </r>
  </si>
  <si>
    <r>
      <t xml:space="preserve">a) </t>
    </r>
    <r>
      <rPr>
        <sz val="10"/>
        <rFont val="Arial"/>
        <family val="2"/>
      </rPr>
      <t>in der Bemessung ist laut EN 858 kein Erschwernisfaktor vorgesehen</t>
    </r>
  </si>
  <si>
    <r>
      <t xml:space="preserve">b) </t>
    </r>
    <r>
      <rPr>
        <sz val="10"/>
        <rFont val="Arial"/>
        <family val="2"/>
      </rPr>
      <t>hier wird der erhöhte Wasseranfall gegenüber einer Portalwaschanlage berücksichtigt</t>
    </r>
  </si>
  <si>
    <t>ANMERKUNG: Einige dieser Flüssigkeiten können die Werkstoffe der Innenwandungen von Schlammfang, Abscheider und Einbauteile stark angreifen. Es sollte deshalb darauf geachtet werden, Werkstoffe und/oder eine Oberflächenbehandlung vorzusehen, die dem Angriff solcher Leichtflüssigkeiten widerstehen.</t>
  </si>
  <si>
    <t xml:space="preserve">laut Tabelle 5 entsprechend 858-2 jedoch mindestens </t>
  </si>
  <si>
    <t>b) Regenauffangflächen (Straßen, Tankstellen usw.)</t>
  </si>
  <si>
    <t>Abflussbeiwert</t>
  </si>
  <si>
    <t>Schmutzwasserabfluss von Auslaufventilen</t>
  </si>
  <si>
    <t>Schmutzwasserabfluss von Autowaschanlagen</t>
  </si>
  <si>
    <t>Schmutzwasserabfluss von Hochdruckreinigungsgeräten</t>
  </si>
  <si>
    <t>Erforderliche Mineralölabscheideanlage nach EN 858-2</t>
  </si>
  <si>
    <t>gesamter Schmutzwasserabfluss in l/s</t>
  </si>
  <si>
    <t>Überdachte, seitlich offene Flächen A3</t>
  </si>
  <si>
    <t>l / NS</t>
  </si>
  <si>
    <t>Waschplatz f. Baumaschinen und landwirtschaftliche Maschinen</t>
  </si>
  <si>
    <t xml:space="preserve">Nur Reinigung von Fahrzeugflächen, </t>
  </si>
  <si>
    <t xml:space="preserve">Nur Reinigung von Fahrzeugoberflächen, einschließlich Unterbodenwäsche (Niederdruck), </t>
  </si>
  <si>
    <t>mind. lt. EN 858-2</t>
  </si>
  <si>
    <r>
      <t>Empfohlen</t>
    </r>
    <r>
      <rPr>
        <vertAlign val="superscript"/>
        <sz val="10"/>
        <rFont val="Arial"/>
        <family val="2"/>
      </rPr>
      <t>c)</t>
    </r>
  </si>
  <si>
    <t>200 (100 bis NS 10)</t>
  </si>
  <si>
    <t>X * NS / fd           mind. lt. EN 858-2</t>
  </si>
  <si>
    <t>Arbeitsräume mit Bodenablauf</t>
  </si>
  <si>
    <t>6.2.1</t>
  </si>
  <si>
    <t>6.2.2</t>
  </si>
  <si>
    <t>6.3.1</t>
  </si>
  <si>
    <t>200 bzw. 300</t>
  </si>
  <si>
    <t>6.3.2</t>
  </si>
  <si>
    <t>SB - Freiwaschplätze</t>
  </si>
  <si>
    <t>_</t>
  </si>
  <si>
    <t>Schrottplätze (Havarieplätze)</t>
  </si>
  <si>
    <t>nur in Ausnahmefällen</t>
  </si>
  <si>
    <r>
      <t>gewählter Schlammfangvolumen f</t>
    </r>
    <r>
      <rPr>
        <b/>
        <vertAlign val="subscript"/>
        <sz val="12"/>
        <rFont val="Tahoma"/>
        <family val="2"/>
      </rPr>
      <t>st</t>
    </r>
    <r>
      <rPr>
        <sz val="8"/>
        <rFont val="Tahoma"/>
        <family val="2"/>
      </rPr>
      <t xml:space="preserve"> </t>
    </r>
  </si>
  <si>
    <t>300                          (jedoch mind. 5 m³)</t>
  </si>
  <si>
    <t>Fame-Faktor</t>
  </si>
  <si>
    <t>bis 0,88 kg/dm³</t>
  </si>
  <si>
    <t>Zusammenstellung der Anlagenkomponenten nach ÖNorm EN-858-2</t>
  </si>
  <si>
    <t>FAME-Anteil</t>
  </si>
  <si>
    <t>%(VIV)</t>
  </si>
  <si>
    <t>≥</t>
  </si>
  <si>
    <t>Dichtefaktor laut Tabelle 2 entsprechend DIN 1999 Teil 101</t>
  </si>
  <si>
    <t>Regenauffangflächen (Strassen, Tankstellen usw.), auf denen nur geringe Mengen an Schmutz durch Straßenverkehr anfällt</t>
  </si>
  <si>
    <t>1.1</t>
  </si>
  <si>
    <t>Gemische aus FAME und Dieselkraftstoffen</t>
  </si>
  <si>
    <t>jedoch mind. 2,5m³</t>
  </si>
  <si>
    <t>Bei Einsatz von Gemischen aus Biodiesel/FAME und Dieselkraftstoff,</t>
  </si>
  <si>
    <t>gewählter FAME-Faktor lt. Tabelle 2</t>
  </si>
  <si>
    <t xml:space="preserve">Vol.% </t>
  </si>
  <si>
    <t>Mindestwert bei Verwendung von Gemischen aus FAME und Dieselkraftstoff</t>
  </si>
  <si>
    <r>
      <t>*</t>
    </r>
    <r>
      <rPr>
        <b/>
        <sz val="10"/>
        <color indexed="10"/>
        <rFont val="Tahoma"/>
        <family val="2"/>
      </rPr>
      <t>Bei Einsatz von Gemischen aus Biodiesel/FAME und Dieselkraftstoff</t>
    </r>
  </si>
  <si>
    <r>
      <t>Biodiesel- bzw. FAME-Anteil im Dieselkraftstoff c</t>
    </r>
    <r>
      <rPr>
        <b/>
        <vertAlign val="subscript"/>
        <sz val="12"/>
        <rFont val="Tahoma"/>
        <family val="2"/>
      </rPr>
      <t>FAME</t>
    </r>
  </si>
  <si>
    <t>Ad Blue / Harnstoff</t>
  </si>
  <si>
    <r>
      <t>Q</t>
    </r>
    <r>
      <rPr>
        <vertAlign val="subscript"/>
        <sz val="10"/>
        <rFont val="Tahoma"/>
        <family val="2"/>
      </rPr>
      <t>s2</t>
    </r>
  </si>
  <si>
    <t>nein</t>
  </si>
  <si>
    <t>Auswahl</t>
  </si>
  <si>
    <r>
      <t xml:space="preserve">Dichte der zu erwartenden Leichtflüssigkeit
</t>
    </r>
    <r>
      <rPr>
        <sz val="10"/>
        <rFont val="Tahoma"/>
        <family val="2"/>
      </rPr>
      <t>Alle auftretenden Leichtflüssigkeiten sind festzulegen. Mittels der Dichtetabelle wird die Dichte jeder Leichtflüssigkeit bestimmt. Der höchste Dichtewert ist in der Eingabetabelle einzusetzen.</t>
    </r>
  </si>
  <si>
    <r>
      <t>Waschplatz</t>
    </r>
    <r>
      <rPr>
        <b/>
        <sz val="10"/>
        <rFont val="Tahoma"/>
        <family val="2"/>
      </rPr>
      <t xml:space="preserve"> </t>
    </r>
    <r>
      <rPr>
        <sz val="9"/>
        <rFont val="Tahoma"/>
        <family val="2"/>
      </rPr>
      <t>für Lkw, Bau- u. landwirtschaftl. Maschinen</t>
    </r>
  </si>
  <si>
    <r>
      <t>Regenauffangflächen (</t>
    </r>
    <r>
      <rPr>
        <b/>
        <sz val="10"/>
        <rFont val="Tahoma"/>
        <family val="2"/>
      </rPr>
      <t>Fahrzeugabstellflächen</t>
    </r>
    <r>
      <rPr>
        <sz val="10"/>
        <rFont val="Tahoma"/>
        <family val="2"/>
      </rPr>
      <t>)</t>
    </r>
  </si>
  <si>
    <r>
      <t>Anfallstelle - Auslaufventile</t>
    </r>
    <r>
      <rPr>
        <sz val="10"/>
        <rFont val="Tahoma"/>
        <family val="2"/>
      </rPr>
      <t xml:space="preserve">
Hier werden alle Wasseranschlüsse, die gleichzeitig verwendet werden können, eingetragen. Wird ein Anschluss ausschließlich für z.b.ein HD-Gerät oder Autowaschanlage verwendet, so ist dieser nicht den Auslaufventilen zuzuordnen, sondern ist eigens zu betrachten.
Liegt der </t>
    </r>
    <r>
      <rPr>
        <b/>
        <sz val="10"/>
        <rFont val="Tahoma"/>
        <family val="2"/>
      </rPr>
      <t>Versorgungsdruck</t>
    </r>
    <r>
      <rPr>
        <sz val="10"/>
        <rFont val="Tahoma"/>
        <family val="2"/>
      </rPr>
      <t xml:space="preserve"> über 4 bar, so ist dieser ebenso einzutragen.</t>
    </r>
  </si>
  <si>
    <r>
      <t xml:space="preserve">Anfallstelle - Hochdruckreinigungsgeräte
</t>
    </r>
    <r>
      <rPr>
        <sz val="10"/>
        <rFont val="Tahoma"/>
        <family val="2"/>
      </rPr>
      <t xml:space="preserve">Die Anzahl der HD-Geräte, die gleichzeitig verwendet werden können, ist hier einzutragen.
                                                       </t>
    </r>
  </si>
  <si>
    <t>Anzahl Stellplätze</t>
  </si>
  <si>
    <t>Auswahl Dauerparker (0,5 l/s) / Kurzparker (1,5 l/s)</t>
  </si>
  <si>
    <t>Schmutzwasserabfluss bei Parkhäusern und Tiefgaragen</t>
  </si>
  <si>
    <r>
      <t xml:space="preserve">Anfallstelle - Autowaschanlage
</t>
    </r>
    <r>
      <rPr>
        <sz val="10"/>
        <rFont val="Tahoma"/>
        <family val="2"/>
      </rPr>
      <t xml:space="preserve">Die Anzahl der Autowaschanlagen, die gleichzeitig verwendet werden können, ist hier einzutragen. Gemeint sind hier Portalwaschanlagen und Waschstraßen.                                   </t>
    </r>
  </si>
  <si>
    <r>
      <t>Schmutzwasserabfluss bei Parkhäusern und Tiefgaragen</t>
    </r>
    <r>
      <rPr>
        <sz val="10"/>
        <rFont val="Tahoma"/>
        <family val="2"/>
      </rPr>
      <t xml:space="preserve">
Bei Stellplätzen mit geringer Parkfrequenz (Dauerparker) sind bezüglich Tropfwasser 0,5 l/s pro 100 abgestellten Kraftfahrzeugen anzusetzen. Bei hoher Parkfrequenz (Kurzparker) ist mit 1,5 l/s pro 100 abgestellten Kraftfahrzeugen zu rechnen.</t>
    </r>
  </si>
  <si>
    <r>
      <t xml:space="preserve">Fläche  des </t>
    </r>
    <r>
      <rPr>
        <b/>
        <sz val="10"/>
        <rFont val="Tahoma"/>
        <family val="2"/>
      </rPr>
      <t>Schlagregens</t>
    </r>
    <r>
      <rPr>
        <sz val="10"/>
        <rFont val="Tahoma"/>
        <family val="2"/>
      </rPr>
      <t xml:space="preserve"> (Parkhaus, Flugdach)  </t>
    </r>
  </si>
  <si>
    <t>Niederschlagswasser von Tankstellen  (Betankungs- und Manipulationsbereich)</t>
  </si>
  <si>
    <t>Niederschlagswasser von Öllagern und Ölumschlagplätzen</t>
  </si>
  <si>
    <t>Niederschlagswasser von Parkplätzen</t>
  </si>
  <si>
    <t>Niederschlagswasser von Straßen usw. in besonderen Fällen</t>
  </si>
  <si>
    <r>
      <t xml:space="preserve">X * NS / fd          empfohlen </t>
    </r>
    <r>
      <rPr>
        <vertAlign val="superscript"/>
        <sz val="10"/>
        <rFont val="Arial"/>
        <family val="2"/>
      </rPr>
      <t>e)</t>
    </r>
  </si>
  <si>
    <t>Dichte bei 15 °C bis 20 °C (kg/dm³)</t>
  </si>
  <si>
    <t>HVO (Hydrierte pflanzliche oder tierische Öle)</t>
  </si>
  <si>
    <t>Benzin, Gemisch bzw. Leichtbenzin</t>
  </si>
  <si>
    <t>Heizöl, leicht bzw. Leichtöl</t>
  </si>
  <si>
    <t>0,765 bis 0,810</t>
  </si>
  <si>
    <t>0,86 bis 0,90</t>
  </si>
  <si>
    <r>
      <t>Biodiesel/FAME - FAME-Anteil c</t>
    </r>
    <r>
      <rPr>
        <vertAlign val="subscript"/>
        <sz val="10"/>
        <rFont val="Arial"/>
        <family val="2"/>
      </rPr>
      <t>FAME</t>
    </r>
    <r>
      <rPr>
        <sz val="10"/>
        <rFont val="Arial"/>
        <family val="2"/>
      </rPr>
      <t>=100%</t>
    </r>
  </si>
  <si>
    <t>Handelsbezeichnung B100</t>
  </si>
  <si>
    <r>
      <t>Mischung aus Dieselkraftstoff/FAME - FAME-Anteil c</t>
    </r>
    <r>
      <rPr>
        <vertAlign val="subscript"/>
        <sz val="10"/>
        <rFont val="Arial"/>
        <family val="2"/>
      </rPr>
      <t>FAME</t>
    </r>
    <r>
      <rPr>
        <sz val="10"/>
        <rFont val="Arial"/>
        <family val="2"/>
      </rPr>
      <t>=7%</t>
    </r>
  </si>
  <si>
    <t>reines Pflanzenöl</t>
  </si>
  <si>
    <t>0,90 bis 0,93</t>
  </si>
  <si>
    <t>maximaler Niederschlagsabfluss in l/s</t>
  </si>
  <si>
    <r>
      <t>f</t>
    </r>
    <r>
      <rPr>
        <vertAlign val="subscript"/>
        <sz val="12"/>
        <rFont val="Tahoma"/>
        <family val="2"/>
      </rPr>
      <t>f</t>
    </r>
  </si>
  <si>
    <r>
      <t>f</t>
    </r>
    <r>
      <rPr>
        <vertAlign val="subscript"/>
        <sz val="10"/>
        <rFont val="Tahoma"/>
        <family val="2"/>
      </rPr>
      <t>f</t>
    </r>
  </si>
  <si>
    <t>Oberflächenentwässerung von mineralölverschmutztem Niederschlagswasser</t>
  </si>
  <si>
    <r>
      <t>Q</t>
    </r>
    <r>
      <rPr>
        <vertAlign val="subscript"/>
        <sz val="12"/>
        <rFont val="Tahoma"/>
        <family val="2"/>
      </rPr>
      <t>s1(x bar)</t>
    </r>
  </si>
  <si>
    <r>
      <t>Q</t>
    </r>
    <r>
      <rPr>
        <vertAlign val="subscript"/>
        <sz val="10"/>
        <rFont val="Tahoma"/>
        <family val="2"/>
      </rPr>
      <t>s1(x bar)</t>
    </r>
  </si>
  <si>
    <r>
      <t>Q</t>
    </r>
    <r>
      <rPr>
        <b/>
        <vertAlign val="subscript"/>
        <sz val="10"/>
        <rFont val="Tahoma"/>
        <family val="2"/>
      </rPr>
      <t>s1(4 bar)</t>
    </r>
  </si>
  <si>
    <t>4 bar</t>
  </si>
  <si>
    <r>
      <t>Q</t>
    </r>
    <r>
      <rPr>
        <b/>
        <vertAlign val="subscript"/>
        <sz val="12"/>
        <rFont val="Tahoma"/>
        <family val="2"/>
      </rPr>
      <t>s1(x bar)</t>
    </r>
  </si>
  <si>
    <r>
      <t xml:space="preserve">   Q</t>
    </r>
    <r>
      <rPr>
        <vertAlign val="subscript"/>
        <sz val="12"/>
        <rFont val="Tahoma"/>
        <family val="2"/>
      </rPr>
      <t>s1(4 bar)</t>
    </r>
  </si>
  <si>
    <r>
      <t>Q</t>
    </r>
    <r>
      <rPr>
        <b/>
        <vertAlign val="subscript"/>
        <sz val="12"/>
        <rFont val="Tahoma"/>
        <family val="2"/>
      </rPr>
      <t>s4</t>
    </r>
  </si>
  <si>
    <r>
      <t>Q</t>
    </r>
    <r>
      <rPr>
        <vertAlign val="subscript"/>
        <sz val="10"/>
        <rFont val="Tahoma"/>
        <family val="2"/>
      </rPr>
      <t>s4</t>
    </r>
  </si>
  <si>
    <r>
      <t>f</t>
    </r>
    <r>
      <rPr>
        <b/>
        <vertAlign val="subscript"/>
        <sz val="12"/>
        <rFont val="Tahoma"/>
        <family val="2"/>
      </rPr>
      <t>f</t>
    </r>
  </si>
  <si>
    <r>
      <t>Tabelle 2--Fame-Faktoren f</t>
    </r>
    <r>
      <rPr>
        <vertAlign val="subscript"/>
        <sz val="10"/>
        <rFont val="Tahoma"/>
        <family val="2"/>
      </rPr>
      <t>f</t>
    </r>
    <r>
      <rPr>
        <sz val="10"/>
        <rFont val="Tahoma"/>
        <family val="2"/>
      </rPr>
      <t>; c</t>
    </r>
    <r>
      <rPr>
        <vertAlign val="subscript"/>
        <sz val="10"/>
        <rFont val="Tahoma"/>
        <family val="2"/>
      </rPr>
      <t xml:space="preserve">FAME entspricht dem Biodiesel- bzw. FAME-Anteil im Dieselkraftstoff </t>
    </r>
  </si>
  <si>
    <r>
      <t>c</t>
    </r>
    <r>
      <rPr>
        <vertAlign val="subscript"/>
        <sz val="10"/>
        <rFont val="Tahoma"/>
        <family val="2"/>
      </rPr>
      <t>Fame</t>
    </r>
  </si>
  <si>
    <r>
      <t>c</t>
    </r>
    <r>
      <rPr>
        <vertAlign val="subscript"/>
        <sz val="10"/>
        <rFont val="Tahoma"/>
        <family val="2"/>
      </rPr>
      <t>Fame</t>
    </r>
    <r>
      <rPr>
        <sz val="10"/>
        <rFont val="Tahoma"/>
        <family val="2"/>
      </rPr>
      <t xml:space="preserve"> ≤ 2</t>
    </r>
  </si>
  <si>
    <r>
      <t>2 &lt; c</t>
    </r>
    <r>
      <rPr>
        <vertAlign val="subscript"/>
        <sz val="10"/>
        <rFont val="Tahoma"/>
        <family val="2"/>
      </rPr>
      <t>Fame</t>
    </r>
    <r>
      <rPr>
        <sz val="10"/>
        <rFont val="Tahoma"/>
        <family val="2"/>
      </rPr>
      <t xml:space="preserve"> ≤ 5</t>
    </r>
  </si>
  <si>
    <r>
      <t>5 &lt; c</t>
    </r>
    <r>
      <rPr>
        <vertAlign val="subscript"/>
        <sz val="10"/>
        <rFont val="Tahoma"/>
        <family val="2"/>
      </rPr>
      <t>Fame</t>
    </r>
    <r>
      <rPr>
        <sz val="10"/>
        <rFont val="Tahoma"/>
        <family val="2"/>
      </rPr>
      <t xml:space="preserve"> ≤ 10</t>
    </r>
  </si>
  <si>
    <r>
      <t>c</t>
    </r>
    <r>
      <rPr>
        <vertAlign val="subscript"/>
        <sz val="10"/>
        <rFont val="Tahoma"/>
        <family val="2"/>
      </rPr>
      <t>Fame</t>
    </r>
    <r>
      <rPr>
        <sz val="10"/>
        <rFont val="Tahoma"/>
        <family val="2"/>
      </rPr>
      <t xml:space="preserve"> &gt; 10</t>
    </r>
  </si>
  <si>
    <r>
      <rPr>
        <vertAlign val="superscript"/>
        <sz val="10"/>
        <rFont val="Arial"/>
        <family val="2"/>
      </rPr>
      <t>d)</t>
    </r>
    <r>
      <rPr>
        <sz val="10"/>
        <rFont val="Arial"/>
        <family val="2"/>
      </rPr>
      <t xml:space="preserve">	 Gemäß DIN 1999-101 wird in Abhängigkeit des FAME-Anteils und der Zusammenstellung der Anlagenkomponenten ein FAME-Faktor ff berücksichtigt (siehe Tab. 2 der DIN 1999-101).</t>
    </r>
  </si>
  <si>
    <t>In den meisten Fällen ist eine Emulsionstrennanlage oder weitergehende Abwasserbehandlung erforderlich</t>
  </si>
  <si>
    <t>In Waschanlagen "Waschstraßen"</t>
  </si>
  <si>
    <r>
      <t xml:space="preserve">Waschplatz </t>
    </r>
    <r>
      <rPr>
        <sz val="10"/>
        <rFont val="Tahoma"/>
        <family val="2"/>
      </rPr>
      <t xml:space="preserve">für Lkw, Bau-u. landwirtschaftl. Maschinen
Werden auf dem Waschplatz Lkws, Bau- und landwirtschaftliche Maschinen gereinigt, so ist "ja" zu wählen.
</t>
    </r>
  </si>
  <si>
    <r>
      <t xml:space="preserve">gewähltes Schlammfangvolumen fst </t>
    </r>
    <r>
      <rPr>
        <sz val="10"/>
        <rFont val="Tahoma"/>
        <family val="2"/>
      </rPr>
      <t xml:space="preserve">
Hier kann das Schlammfangvolumen frei gewählt werden. Bei starken Schlammanfall sollte das Volumen von 400 bis 600 l/NS gewählt werden. Das mindest erforderliche Volumen laut EN 858-2 bleibt jedoch automatisch als Rechnungswert erhalten. Bei Einsatz von Biodiesel/FAME sollte das Volumen mind. 400 l/NS betragen, jedoch mindestens 2,5m³. </t>
    </r>
  </si>
  <si>
    <t xml:space="preserve">laut Tabelle 5  EN 858-2 bzw. </t>
  </si>
  <si>
    <r>
      <t xml:space="preserve">c) </t>
    </r>
    <r>
      <rPr>
        <sz val="10"/>
        <rFont val="Arial"/>
        <family val="2"/>
      </rPr>
      <t xml:space="preserve">Bei Verwendung des Bemessungsprogramms sind unter der Berücksichtigung von Emulsionsbildung bei  angeführten Prozessen jedenfalls die empfohlenen Erschwernisfaktoren heranzuziehen. </t>
    </r>
  </si>
  <si>
    <r>
      <rPr>
        <vertAlign val="superscript"/>
        <sz val="10"/>
        <rFont val="Arial"/>
        <family val="2"/>
      </rPr>
      <t>e)</t>
    </r>
    <r>
      <rPr>
        <sz val="10"/>
        <rFont val="Arial"/>
        <family val="2"/>
      </rPr>
      <t xml:space="preserve"> Bei Verwendung des Bemessungsprogramms sind jedenfalls die empfohlenen Schlammfangvolumina heranzuziehen. </t>
    </r>
  </si>
  <si>
    <r>
      <t xml:space="preserve">- </t>
    </r>
    <r>
      <rPr>
        <vertAlign val="superscript"/>
        <sz val="10"/>
        <rFont val="Arial"/>
        <family val="2"/>
      </rPr>
      <t>a)</t>
    </r>
  </si>
  <si>
    <r>
      <t>6</t>
    </r>
    <r>
      <rPr>
        <vertAlign val="superscript"/>
        <sz val="10"/>
        <rFont val="Arial"/>
        <family val="2"/>
      </rPr>
      <t>b)</t>
    </r>
  </si>
  <si>
    <r>
      <t>gewählter       f</t>
    </r>
    <r>
      <rPr>
        <vertAlign val="subscript"/>
        <sz val="10"/>
        <rFont val="Arial"/>
        <family val="2"/>
      </rPr>
      <t>x</t>
    </r>
    <r>
      <rPr>
        <sz val="10"/>
        <rFont val="Arial"/>
        <family val="2"/>
      </rPr>
      <t xml:space="preserve"> * 2</t>
    </r>
  </si>
  <si>
    <t>Allgemeine Anforderungen:                                            - für Mineralölabscheider der Klasse 1               - Reinigungsmittel entsprechend ÖNORMen B 5105 und B 5106</t>
  </si>
  <si>
    <r>
      <t xml:space="preserve">- </t>
    </r>
    <r>
      <rPr>
        <vertAlign val="superscript"/>
        <sz val="10"/>
        <rFont val="Arial"/>
        <family val="2"/>
      </rPr>
      <t>d)</t>
    </r>
  </si>
  <si>
    <t>400                    (jedoch mind. 2,5 m³)</t>
  </si>
  <si>
    <t>a)</t>
  </si>
  <si>
    <r>
      <t xml:space="preserve">a) </t>
    </r>
    <r>
      <rPr>
        <b/>
        <sz val="10"/>
        <rFont val="Arial"/>
        <family val="2"/>
      </rPr>
      <t xml:space="preserve">  Mögliche Bildung explosiver Luft-Gas-Gemische über der Wasseroberfläche</t>
    </r>
  </si>
  <si>
    <r>
      <rPr>
        <vertAlign val="superscript"/>
        <sz val="10"/>
        <rFont val="Arial"/>
        <family val="2"/>
      </rPr>
      <t xml:space="preserve">a) </t>
    </r>
    <r>
      <rPr>
        <sz val="10"/>
        <rFont val="Arial"/>
        <family val="2"/>
      </rPr>
      <t xml:space="preserve"> Wenn Sonnenlicht ausgesetzt</t>
    </r>
  </si>
  <si>
    <r>
      <t>a)</t>
    </r>
    <r>
      <rPr>
        <sz val="10"/>
        <rFont val="Arial"/>
        <family val="2"/>
      </rPr>
      <t xml:space="preserve">  Bei hohen Temperaturen</t>
    </r>
  </si>
  <si>
    <t>Dieselkraftstoffanteil am Gemisch 93%     Handelsbezeichnung B7</t>
  </si>
  <si>
    <t>ja</t>
  </si>
  <si>
    <r>
      <t xml:space="preserve">Überdachte, seitlich offene Freifläche A3
</t>
    </r>
    <r>
      <rPr>
        <sz val="10"/>
        <rFont val="Tahoma"/>
        <family val="2"/>
      </rPr>
      <t>Hier wird die Summe der Schlagregenflächen in [m²] von überdachten Flächen eingegeben. Sie errechnet sich:   
A3 = h</t>
    </r>
    <r>
      <rPr>
        <vertAlign val="subscript"/>
        <sz val="10"/>
        <rFont val="Tahoma"/>
        <family val="2"/>
      </rPr>
      <t>o</t>
    </r>
    <r>
      <rPr>
        <sz val="10"/>
        <rFont val="Tahoma"/>
        <family val="2"/>
      </rPr>
      <t xml:space="preserve"> * U / 2 (wobei h</t>
    </r>
    <r>
      <rPr>
        <vertAlign val="subscript"/>
        <sz val="10"/>
        <rFont val="Tahoma"/>
        <family val="2"/>
      </rPr>
      <t>o</t>
    </r>
    <r>
      <rPr>
        <sz val="10"/>
        <rFont val="Tahoma"/>
        <family val="2"/>
      </rPr>
      <t xml:space="preserve"> = mittlere Höhe der Öffnungen (Höhe Flugdach über Auffangfläche) in m ;  U = Länge der Öffnungen (Flugdachumfang) in m). Die errechnete und einzusetzende Schlagregenfläche (A3) kann nur kleiner oder maximal gleich groß wie die horizontale Dachfläche sein (Ausnahme: besondere örtliche Gegebenheiten, z.B. mehrgeschoßige Bauten - Parkhaus; siehe Kapitel 3 im Regelblatt)</t>
    </r>
  </si>
  <si>
    <t>mit  Koaleszenzeinsätzen</t>
  </si>
  <si>
    <t>ausschließlich Schwerkraftabscheidung ohne Koaleszenzeinsätze</t>
  </si>
  <si>
    <t>mit Koaleszenzeinsätzen</t>
  </si>
  <si>
    <t xml:space="preserve">Für die in der Eingabetabelle dargestellte Situation sind folgende Mineralölabscheidertypen entsprechend EN 858 einsetzbar: </t>
  </si>
  <si>
    <r>
      <t xml:space="preserve">Regenspende i </t>
    </r>
    <r>
      <rPr>
        <sz val="10"/>
        <rFont val="Tahoma"/>
        <family val="2"/>
      </rPr>
      <t xml:space="preserve">
Es ist die örtliche Regenspende in [l/s.ha] einzugeben. Für die Dimensionierung der Mineralölabscheideranlagen wird nach ÖNORM B5101 ein Niederschlagsereignis der Jährlichkeit 2 und der Dauer von 5 Minuten empfohlen. Die Werte der Niederschlagsdaten für den nächstgelegenen Gitterpunkt können über die WebGIS-Applikation eHYD (https://ehyd.gv.at/) abgerufen werden. </t>
    </r>
  </si>
  <si>
    <t>Die Regenspende i ist entsprechend den örtlichen Regendaten anzusetzen.</t>
  </si>
  <si>
    <t>Dichtetabelle für Leichtflüssigkeiten</t>
  </si>
  <si>
    <t>häufige Leichtflüssigkeiten sind markiert</t>
  </si>
  <si>
    <t>1. HD-Gerät (2 l/s bzw. 1 l/s bei gleichzeitigem Betrieb mit Waschanlage)</t>
  </si>
  <si>
    <t>2.,3.,4., usw. HD-Gerät (1 l/s)</t>
  </si>
  <si>
    <r>
      <t>Projizierte Freifläche A1 (erwarteter Schlammanfall gering)</t>
    </r>
    <r>
      <rPr>
        <sz val="10"/>
        <rFont val="Tahoma"/>
        <family val="2"/>
      </rPr>
      <t xml:space="preserve">
Hier wird die Summe aller projizierten Freiflächen in [m²] eingegeben, von denen Niederschlagswasser über die Mineralölabscheideranlage geleitet wird. Die zu erwartende Leichtflüssigkeitsmenge ist als gering zu bezeichnen.</t>
    </r>
  </si>
  <si>
    <r>
      <t xml:space="preserve">Projizierte Freifläche A2 (erwarteter Schlammanfall mittel)
</t>
    </r>
    <r>
      <rPr>
        <sz val="10"/>
        <rFont val="Tahoma"/>
        <family val="2"/>
      </rPr>
      <t>Hier wird die Summe aller projizierten Freiflächen in [m²] eingegeben, von denen Niederschlagswasser über die Mineralölabscheideranlage geleitet wird. Die zu erwartende Leichtflüssigkeitsmenge ist als gering zu bezeichnen, es ist jedoch mit erhöhtem Schlammanfall zu rechnen.</t>
    </r>
  </si>
  <si>
    <r>
      <rPr>
        <b/>
        <sz val="10"/>
        <color rgb="FF000000"/>
        <rFont val="Tahoma"/>
        <family val="2"/>
      </rPr>
      <t xml:space="preserve">Anteil an Biodiesel (Fettsäuremethylester/FAME)
</t>
    </r>
    <r>
      <rPr>
        <sz val="10"/>
        <color rgb="FF000000"/>
        <rFont val="Tahoma"/>
        <family val="2"/>
      </rPr>
      <t>Regelung durch Kraftstoffverordnung 2012 idgF. Biodiesel (FAME) wird zur Zeit in Österreich entweder als B7 (7 Vol.% Biodiesel-Anteil) dem Dieselkraftstoff beigemischt oder als Reinkraftstoff B100 (100 Vol.% Biodiesel bzw. FAME) in Verkehr gebracht</t>
    </r>
    <r>
      <rPr>
        <b/>
        <sz val="10"/>
        <color rgb="FF000000"/>
        <rFont val="Tahoma"/>
        <family val="2"/>
      </rPr>
      <t>.</t>
    </r>
  </si>
  <si>
    <t>V.2026-01-27</t>
  </si>
  <si>
    <t>Pflichtfeld für alle Anwendungsfälle 1.1, 1.2 und 1.3 auszufüllen</t>
  </si>
  <si>
    <r>
      <rPr>
        <b/>
        <sz val="10"/>
        <color rgb="FF000000"/>
        <rFont val="Tahoma"/>
        <family val="2"/>
      </rPr>
      <t xml:space="preserve">Anmerkung:                                                                                        
</t>
    </r>
    <r>
      <rPr>
        <sz val="10"/>
        <color rgb="FF000000"/>
        <rFont val="Tahoma"/>
        <family val="2"/>
      </rPr>
      <t>Das Berechnungsprogramm  wird vom ÖWAV kostenlos zur Verfügung gestellt. Es wurde unter Beachtung der aktuellen gültigen Normen und von Erfahrungswerten mit größter Sorgfalt erstellt. Dennoch übernimmt der ÖWAV keine Haftung dafür, dass das Berechnungsprogramm fehlerfrei ist oder es den Anforderungen des Benutzers genügt. Sämtliche Inhalte und Rechengänge dieses Bemessungsprogramms sind durch den ÖWAV urheberrechtlich geschützt und dürfen weder ganz noch auszugsweise geändert werden.</t>
    </r>
  </si>
  <si>
    <r>
      <rPr>
        <b/>
        <sz val="10"/>
        <color rgb="FF000000"/>
        <rFont val="Tahoma"/>
        <family val="2"/>
      </rPr>
      <t xml:space="preserve">gewählter Erschwernisfaktor fx 
</t>
    </r>
    <r>
      <rPr>
        <sz val="10"/>
        <color rgb="FF000000"/>
        <rFont val="Tahoma"/>
        <family val="2"/>
      </rPr>
      <t>Beachten Sie bei der NS-Berechnung des Mineralölabscheiders laut EN858-2, dass dieser bei der EN-Prüfung nur mit Heizöl Extraleicht geprüft wird und in der EN858-2 der Erschwernisfaktor mit 2 festgelegt wurde. Bei offensichtlichem starken Schmutzanfall sollte der Erschwernisfaktor jedoch laut Erschwernisfaktortabelle (empfohlenen Erschwernisfaktor)  angesetzt werden, um die geforderten Grenzwerte hinsichtlich des Restölgehaltes im Abwasser einhalten zu können. Sie haben die Möglichkeit einen  Schmutzfaktor fx &gt;2 in der Eingabetabelle festzulegen. Wird kein Schmutzfaktor eingegeben, so wird mit dem Schmutzfaktor laut EN858-2 gerechnet.</t>
    </r>
  </si>
  <si>
    <t>ÖWAV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</si>
</sst>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57" x14ac:knownFonts="1">
    <font>
      <sz val="10"/>
      <name val="Arial"/>
    </font>
    <font>
      <sz val="12"/>
      <name val="Tahoma"/>
      <family val="2"/>
    </font>
    <font>
      <sz val="8"/>
      <name val="Tahoma"/>
      <family val="2"/>
    </font>
    <font>
      <b/>
      <sz val="16"/>
      <name val="Tahoma"/>
      <family val="2"/>
    </font>
    <font>
      <sz val="10"/>
      <name val="Arial"/>
      <family val="2"/>
    </font>
    <font>
      <sz val="10"/>
      <name val="Tahoma"/>
      <family val="2"/>
    </font>
    <font>
      <b/>
      <sz val="12"/>
      <name val="Tahoma"/>
      <family val="2"/>
    </font>
    <font>
      <sz val="14"/>
      <name val="Tahoma"/>
      <family val="2"/>
    </font>
    <font>
      <b/>
      <sz val="10"/>
      <name val="Tahoma"/>
      <family val="2"/>
    </font>
    <font>
      <sz val="10"/>
      <name val="Arial"/>
      <family val="2"/>
    </font>
    <font>
      <vertAlign val="subscript"/>
      <sz val="12"/>
      <name val="Tahoma"/>
      <family val="2"/>
    </font>
    <font>
      <vertAlign val="subscript"/>
      <sz val="10"/>
      <name val="Tahoma"/>
      <family val="2"/>
    </font>
    <font>
      <b/>
      <vertAlign val="subscript"/>
      <sz val="12"/>
      <name val="Tahoma"/>
      <family val="2"/>
    </font>
    <font>
      <b/>
      <vertAlign val="subscript"/>
      <sz val="10"/>
      <name val="Tahoma"/>
      <family val="2"/>
    </font>
    <font>
      <sz val="12"/>
      <name val="Arial"/>
      <family val="2"/>
    </font>
    <font>
      <b/>
      <sz val="12"/>
      <name val="Arial"/>
      <family val="2"/>
    </font>
    <font>
      <b/>
      <sz val="10"/>
      <name val="Arial"/>
      <family val="2"/>
    </font>
    <font>
      <vertAlign val="superscript"/>
      <sz val="8"/>
      <name val="Arial"/>
      <family val="2"/>
    </font>
    <font>
      <sz val="8"/>
      <name val="Arial"/>
      <family val="2"/>
    </font>
    <font>
      <sz val="9"/>
      <name val="Arial"/>
      <family val="2"/>
    </font>
    <font>
      <b/>
      <sz val="16"/>
      <name val="Arial"/>
      <family val="2"/>
    </font>
    <font>
      <sz val="12"/>
      <name val="Arial"/>
      <family val="2"/>
    </font>
    <font>
      <sz val="9"/>
      <name val="Tahoma"/>
      <family val="2"/>
    </font>
    <font>
      <sz val="14"/>
      <name val="Times New Roman"/>
      <family val="1"/>
    </font>
    <font>
      <sz val="12"/>
      <name val="Times New Roman"/>
      <family val="1"/>
    </font>
    <font>
      <vertAlign val="superscript"/>
      <sz val="10"/>
      <name val="Arial"/>
      <family val="2"/>
    </font>
    <font>
      <b/>
      <vertAlign val="subscript"/>
      <sz val="12"/>
      <name val="Arial"/>
      <family val="2"/>
    </font>
    <font>
      <vertAlign val="subscript"/>
      <sz val="10"/>
      <name val="Arial"/>
      <family val="2"/>
    </font>
    <font>
      <sz val="10"/>
      <color indexed="10"/>
      <name val="Arial"/>
      <family val="2"/>
    </font>
    <font>
      <sz val="10"/>
      <color indexed="10"/>
      <name val="Tahoma"/>
      <family val="2"/>
    </font>
    <font>
      <sz val="12"/>
      <color indexed="10"/>
      <name val="Tahoma"/>
      <family val="2"/>
    </font>
    <font>
      <sz val="10"/>
      <color indexed="10"/>
      <name val="Arial"/>
      <family val="2"/>
    </font>
    <font>
      <b/>
      <sz val="10"/>
      <color indexed="10"/>
      <name val="Tahoma"/>
      <family val="2"/>
    </font>
    <font>
      <b/>
      <sz val="12"/>
      <color indexed="10"/>
      <name val="Tahoma"/>
      <family val="2"/>
    </font>
    <font>
      <b/>
      <sz val="14"/>
      <name val="Tahoma"/>
      <family val="2"/>
    </font>
    <font>
      <b/>
      <sz val="14"/>
      <name val="Arial"/>
      <family val="2"/>
    </font>
    <font>
      <sz val="12"/>
      <color rgb="FFFF0000"/>
      <name val="Tahoma"/>
      <family val="2"/>
    </font>
    <font>
      <sz val="10"/>
      <color rgb="FFFF0000"/>
      <name val="Tahoma"/>
      <family val="2"/>
    </font>
    <font>
      <b/>
      <sz val="10"/>
      <color rgb="FFFF0000"/>
      <name val="Tahoma"/>
      <family val="2"/>
    </font>
    <font>
      <strike/>
      <sz val="12"/>
      <color rgb="FFFF0000"/>
      <name val="Cambria"/>
      <family val="1"/>
    </font>
    <font>
      <b/>
      <strike/>
      <sz val="12"/>
      <color rgb="FFFF0000"/>
      <name val="Cambria"/>
      <family val="1"/>
    </font>
    <font>
      <strike/>
      <sz val="12"/>
      <name val="Tahoma"/>
      <family val="2"/>
    </font>
    <font>
      <strike/>
      <sz val="10"/>
      <name val="Tahoma"/>
      <family val="2"/>
    </font>
    <font>
      <sz val="12"/>
      <color theme="9"/>
      <name val="Tahoma"/>
      <family val="2"/>
    </font>
    <font>
      <sz val="10"/>
      <color rgb="FF0070C0"/>
      <name val="Tahoma"/>
      <family val="2"/>
    </font>
    <font>
      <sz val="12"/>
      <color rgb="FFFFC000"/>
      <name val="Tahoma"/>
      <family val="2"/>
    </font>
    <font>
      <sz val="8"/>
      <color rgb="FFFFC000"/>
      <name val="Arial"/>
      <family val="2"/>
    </font>
    <font>
      <sz val="10"/>
      <color theme="9"/>
      <name val="Arial"/>
      <family val="2"/>
    </font>
    <font>
      <b/>
      <strike/>
      <sz val="10"/>
      <name val="Tahoma"/>
      <family val="2"/>
    </font>
    <font>
      <sz val="10"/>
      <color theme="6" tint="-0.249977111117893"/>
      <name val="Arial"/>
      <family val="2"/>
    </font>
    <font>
      <strike/>
      <sz val="10"/>
      <name val="Arial"/>
      <family val="2"/>
    </font>
    <font>
      <b/>
      <vertAlign val="superscript"/>
      <sz val="10"/>
      <name val="Arial"/>
      <family val="2"/>
    </font>
    <font>
      <strike/>
      <sz val="12"/>
      <name val="Arial"/>
      <family val="2"/>
    </font>
    <font>
      <b/>
      <strike/>
      <sz val="12"/>
      <color theme="7" tint="0.39997558519241921"/>
      <name val="Tahoma"/>
      <family val="2"/>
    </font>
    <font>
      <b/>
      <sz val="10"/>
      <color rgb="FF000000"/>
      <name val="Tahoma"/>
      <family val="2"/>
    </font>
    <font>
      <sz val="10"/>
      <color rgb="FF000000"/>
      <name val="Tahoma"/>
      <family val="2"/>
    </font>
    <font>
      <b/>
      <sz val="10"/>
      <color rgb="FF000000"/>
      <name val="Tahoma"/>
      <family val="2"/>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63">
    <xf numFmtId="0" fontId="0" fillId="0" borderId="0" xfId="0"/>
    <xf numFmtId="49" fontId="1" fillId="0" borderId="0" xfId="0" applyNumberFormat="1" applyFont="1"/>
    <xf numFmtId="0" fontId="1" fillId="0" borderId="0" xfId="0" applyFont="1"/>
    <xf numFmtId="0" fontId="1" fillId="0" borderId="0" xfId="0" applyFont="1" applyAlignment="1">
      <alignment horizontal="center"/>
    </xf>
    <xf numFmtId="0" fontId="5" fillId="0" borderId="0" xfId="0" applyFont="1"/>
    <xf numFmtId="2" fontId="1" fillId="0" borderId="0" xfId="0" applyNumberFormat="1" applyFont="1"/>
    <xf numFmtId="0" fontId="16" fillId="0" borderId="1" xfId="0" applyFont="1" applyBorder="1" applyAlignment="1">
      <alignment horizontal="center" vertical="justify" wrapText="1"/>
    </xf>
    <xf numFmtId="0" fontId="19" fillId="0" borderId="0" xfId="0" applyFont="1" applyAlignment="1">
      <alignment vertical="justify"/>
    </xf>
    <xf numFmtId="0" fontId="19" fillId="0" borderId="0" xfId="0" applyFont="1" applyAlignment="1">
      <alignment horizontal="center" vertical="justify"/>
    </xf>
    <xf numFmtId="0" fontId="18" fillId="0" borderId="0" xfId="0" applyFont="1" applyAlignment="1">
      <alignment wrapText="1"/>
    </xf>
    <xf numFmtId="0" fontId="0" fillId="0" borderId="0" xfId="0" applyAlignment="1">
      <alignment vertical="justify"/>
    </xf>
    <xf numFmtId="0" fontId="0" fillId="0" borderId="0" xfId="0" applyAlignment="1">
      <alignment horizontal="center" vertical="justify"/>
    </xf>
    <xf numFmtId="2" fontId="5" fillId="0" borderId="1" xfId="0" applyNumberFormat="1" applyFont="1" applyBorder="1" applyAlignment="1">
      <alignment horizontal="center"/>
    </xf>
    <xf numFmtId="0" fontId="5"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6" fillId="0" borderId="0" xfId="0" applyFont="1" applyAlignment="1">
      <alignment horizontal="left"/>
    </xf>
    <xf numFmtId="2" fontId="8" fillId="0" borderId="1" xfId="0" applyNumberFormat="1" applyFont="1" applyBorder="1" applyAlignment="1">
      <alignment horizontal="center"/>
    </xf>
    <xf numFmtId="0" fontId="0" fillId="0" borderId="0" xfId="0" applyAlignment="1">
      <alignment horizontal="center"/>
    </xf>
    <xf numFmtId="0" fontId="5" fillId="0" borderId="1" xfId="0" applyFont="1" applyBorder="1"/>
    <xf numFmtId="49" fontId="1" fillId="0" borderId="4" xfId="0" applyNumberFormat="1" applyFont="1" applyBorder="1"/>
    <xf numFmtId="0" fontId="1" fillId="0" borderId="0" xfId="0" applyFont="1" applyAlignment="1">
      <alignment horizontal="left"/>
    </xf>
    <xf numFmtId="0" fontId="1" fillId="0" borderId="5" xfId="0" applyFont="1" applyBorder="1"/>
    <xf numFmtId="0" fontId="1" fillId="0" borderId="5" xfId="0" applyFont="1" applyBorder="1" applyAlignment="1">
      <alignment horizontal="center"/>
    </xf>
    <xf numFmtId="0" fontId="5" fillId="0" borderId="0" xfId="0" applyFont="1" applyAlignme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left"/>
    </xf>
    <xf numFmtId="0" fontId="6" fillId="0" borderId="0" xfId="0" applyFont="1"/>
    <xf numFmtId="0" fontId="1" fillId="0" borderId="6" xfId="0" applyFont="1" applyBorder="1"/>
    <xf numFmtId="49" fontId="3" fillId="0" borderId="0" xfId="0" applyNumberFormat="1" applyFont="1"/>
    <xf numFmtId="0" fontId="7" fillId="0" borderId="0" xfId="0" applyFont="1"/>
    <xf numFmtId="0" fontId="7" fillId="0" borderId="0" xfId="0" applyFont="1" applyAlignment="1">
      <alignment horizontal="center"/>
    </xf>
    <xf numFmtId="0" fontId="5" fillId="0" borderId="4" xfId="0" applyFont="1" applyBorder="1"/>
    <xf numFmtId="0" fontId="5" fillId="0" borderId="5" xfId="0" applyFont="1" applyBorder="1"/>
    <xf numFmtId="0" fontId="1" fillId="0" borderId="4" xfId="0" applyFont="1" applyBorder="1" applyAlignment="1">
      <alignment horizontal="center"/>
    </xf>
    <xf numFmtId="0" fontId="6" fillId="0" borderId="0" xfId="0" applyFont="1" applyAlignment="1">
      <alignment horizontal="center"/>
    </xf>
    <xf numFmtId="0" fontId="9" fillId="0" borderId="0" xfId="0" applyFont="1"/>
    <xf numFmtId="0" fontId="4" fillId="0" borderId="0" xfId="0" applyFont="1" applyAlignment="1">
      <alignment horizontal="center"/>
    </xf>
    <xf numFmtId="164" fontId="1" fillId="0" borderId="0" xfId="0" applyNumberFormat="1" applyFont="1" applyAlignment="1">
      <alignment horizontal="center"/>
    </xf>
    <xf numFmtId="2" fontId="6" fillId="0" borderId="0" xfId="0" applyNumberFormat="1" applyFont="1" applyAlignment="1">
      <alignment horizontal="center"/>
    </xf>
    <xf numFmtId="0" fontId="0" fillId="0" borderId="5" xfId="0" applyBorder="1"/>
    <xf numFmtId="0" fontId="1" fillId="0" borderId="4" xfId="0" applyFont="1" applyBorder="1"/>
    <xf numFmtId="2" fontId="5" fillId="0" borderId="0" xfId="0" applyNumberFormat="1" applyFont="1" applyAlignment="1">
      <alignment horizontal="center"/>
    </xf>
    <xf numFmtId="2" fontId="5" fillId="0" borderId="0" xfId="0" applyNumberFormat="1" applyFont="1" applyAlignment="1">
      <alignment horizontal="left"/>
    </xf>
    <xf numFmtId="2" fontId="1" fillId="0" borderId="0" xfId="0" applyNumberFormat="1" applyFont="1" applyAlignment="1">
      <alignment horizontal="center"/>
    </xf>
    <xf numFmtId="0" fontId="14" fillId="0" borderId="0" xfId="0" applyFont="1"/>
    <xf numFmtId="0" fontId="1" fillId="0" borderId="7" xfId="0" applyFont="1" applyBorder="1"/>
    <xf numFmtId="0" fontId="5" fillId="0" borderId="5" xfId="0" applyFont="1" applyBorder="1" applyAlignment="1">
      <alignment horizontal="center"/>
    </xf>
    <xf numFmtId="166" fontId="6" fillId="0" borderId="0" xfId="0" applyNumberFormat="1" applyFont="1" applyAlignment="1">
      <alignment horizontal="center"/>
    </xf>
    <xf numFmtId="2" fontId="5" fillId="0" borderId="0" xfId="0" applyNumberFormat="1" applyFont="1"/>
    <xf numFmtId="165" fontId="5" fillId="0" borderId="0" xfId="0" applyNumberFormat="1" applyFont="1" applyAlignment="1">
      <alignment horizontal="center"/>
    </xf>
    <xf numFmtId="165" fontId="1" fillId="0" borderId="5" xfId="0" applyNumberFormat="1" applyFont="1" applyBorder="1" applyAlignment="1">
      <alignment horizontal="center"/>
    </xf>
    <xf numFmtId="0" fontId="5" fillId="0" borderId="4" xfId="0" applyFont="1" applyBorder="1" applyAlignment="1">
      <alignment horizontal="center"/>
    </xf>
    <xf numFmtId="49" fontId="6" fillId="0" borderId="0" xfId="0" applyNumberFormat="1" applyFont="1"/>
    <xf numFmtId="165" fontId="6" fillId="0" borderId="0" xfId="0" applyNumberFormat="1" applyFont="1"/>
    <xf numFmtId="0" fontId="8" fillId="0" borderId="5" xfId="0" applyFont="1" applyBorder="1" applyAlignment="1">
      <alignment horizontal="center"/>
    </xf>
    <xf numFmtId="1" fontId="5" fillId="0" borderId="0" xfId="0" applyNumberFormat="1" applyFont="1"/>
    <xf numFmtId="49" fontId="5" fillId="0" borderId="0" xfId="0" applyNumberFormat="1" applyFont="1"/>
    <xf numFmtId="49" fontId="5" fillId="0" borderId="0" xfId="0" applyNumberFormat="1" applyFont="1" applyAlignment="1">
      <alignment horizontal="right"/>
    </xf>
    <xf numFmtId="0" fontId="8" fillId="0" borderId="0" xfId="0" applyFont="1" applyAlignment="1">
      <alignment horizontal="left"/>
    </xf>
    <xf numFmtId="164" fontId="5" fillId="0" borderId="0" xfId="0" applyNumberFormat="1" applyFont="1"/>
    <xf numFmtId="165" fontId="5" fillId="0" borderId="0" xfId="0" applyNumberFormat="1" applyFont="1"/>
    <xf numFmtId="0" fontId="7" fillId="0" borderId="5" xfId="0" applyFont="1" applyBorder="1"/>
    <xf numFmtId="0" fontId="8" fillId="0" borderId="0" xfId="0" applyFont="1"/>
    <xf numFmtId="0" fontId="8" fillId="0" borderId="0" xfId="0" applyFont="1" applyAlignment="1">
      <alignment horizontal="center"/>
    </xf>
    <xf numFmtId="0" fontId="8" fillId="0" borderId="5" xfId="0" applyFont="1" applyBorder="1"/>
    <xf numFmtId="0" fontId="6" fillId="0" borderId="5" xfId="0" applyFont="1" applyBorder="1"/>
    <xf numFmtId="2" fontId="6" fillId="0" borderId="0" xfId="0" applyNumberFormat="1" applyFont="1"/>
    <xf numFmtId="0" fontId="23" fillId="0" borderId="0" xfId="0" applyFont="1"/>
    <xf numFmtId="0" fontId="0" fillId="0" borderId="0" xfId="0" applyAlignment="1">
      <alignment vertical="center" wrapText="1"/>
    </xf>
    <xf numFmtId="0" fontId="24" fillId="0" borderId="0" xfId="0" applyFont="1"/>
    <xf numFmtId="49" fontId="0" fillId="0" borderId="0" xfId="0" applyNumberFormat="1" applyAlignment="1">
      <alignment horizontal="left" vertical="center" wrapText="1"/>
    </xf>
    <xf numFmtId="0" fontId="25" fillId="0" borderId="0" xfId="0" applyFont="1" applyAlignment="1">
      <alignment vertical="center" wrapText="1"/>
    </xf>
    <xf numFmtId="49" fontId="0" fillId="0" borderId="0" xfId="0" applyNumberFormat="1" applyAlignment="1">
      <alignment vertical="center" wrapText="1"/>
    </xf>
    <xf numFmtId="0" fontId="1" fillId="3" borderId="0" xfId="0" applyFont="1" applyFill="1" applyAlignment="1" applyProtection="1">
      <alignment horizontal="center"/>
      <protection locked="0"/>
    </xf>
    <xf numFmtId="0" fontId="15" fillId="3" borderId="1" xfId="0" applyFont="1" applyFill="1" applyBorder="1" applyAlignment="1">
      <alignment horizontal="center" vertical="center" wrapText="1"/>
    </xf>
    <xf numFmtId="0" fontId="29" fillId="0" borderId="6" xfId="0" applyFont="1" applyBorder="1"/>
    <xf numFmtId="0" fontId="29" fillId="0" borderId="0" xfId="0" applyFont="1" applyAlignment="1">
      <alignment horizontal="right"/>
    </xf>
    <xf numFmtId="0" fontId="29" fillId="0" borderId="11" xfId="0" applyFont="1" applyBorder="1" applyAlignment="1">
      <alignment horizontal="right"/>
    </xf>
    <xf numFmtId="0" fontId="29" fillId="0" borderId="0" xfId="0" applyFont="1"/>
    <xf numFmtId="49" fontId="5" fillId="0" borderId="0" xfId="0" applyNumberFormat="1" applyFont="1" applyAlignment="1">
      <alignment horizontal="center"/>
    </xf>
    <xf numFmtId="1" fontId="5" fillId="0" borderId="0" xfId="0" applyNumberFormat="1" applyFont="1" applyAlignment="1">
      <alignment horizontal="center"/>
    </xf>
    <xf numFmtId="49" fontId="28" fillId="0" borderId="0" xfId="0" applyNumberFormat="1" applyFont="1" applyAlignment="1">
      <alignment horizontal="right"/>
    </xf>
    <xf numFmtId="0" fontId="28" fillId="0" borderId="0" xfId="0" applyFont="1" applyAlignment="1">
      <alignment horizontal="right"/>
    </xf>
    <xf numFmtId="0" fontId="0" fillId="0" borderId="8" xfId="0" applyBorder="1"/>
    <xf numFmtId="0" fontId="21" fillId="0" borderId="4"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165" fontId="4" fillId="0" borderId="0" xfId="0" applyNumberFormat="1" applyFont="1" applyAlignment="1">
      <alignment horizontal="center"/>
    </xf>
    <xf numFmtId="0" fontId="30" fillId="0" borderId="0" xfId="0" applyFont="1"/>
    <xf numFmtId="0" fontId="29" fillId="0" borderId="0" xfId="0" applyFont="1" applyAlignment="1">
      <alignment horizontal="center"/>
    </xf>
    <xf numFmtId="0" fontId="30" fillId="0" borderId="0" xfId="0" applyFont="1" applyAlignment="1">
      <alignment horizontal="center"/>
    </xf>
    <xf numFmtId="0" fontId="28" fillId="0" borderId="0" xfId="0" applyFont="1"/>
    <xf numFmtId="0" fontId="31" fillId="0" borderId="0" xfId="0" applyFont="1"/>
    <xf numFmtId="49" fontId="29" fillId="0" borderId="0" xfId="0" applyNumberFormat="1" applyFont="1" applyAlignment="1">
      <alignment horizontal="right"/>
    </xf>
    <xf numFmtId="0" fontId="5" fillId="0" borderId="0" xfId="0" applyFont="1" applyAlignment="1">
      <alignment horizontal="left" vertical="center" wrapText="1"/>
    </xf>
    <xf numFmtId="0" fontId="4" fillId="0" borderId="0" xfId="0" applyFont="1" applyAlignment="1">
      <alignment horizontal="left" vertical="center" wrapText="1"/>
    </xf>
    <xf numFmtId="49" fontId="28" fillId="0" borderId="6" xfId="0" applyNumberFormat="1" applyFont="1" applyBorder="1" applyAlignment="1">
      <alignment horizontal="right"/>
    </xf>
    <xf numFmtId="49" fontId="28" fillId="0" borderId="8" xfId="0" applyNumberFormat="1" applyFont="1" applyBorder="1" applyAlignment="1">
      <alignment horizontal="right"/>
    </xf>
    <xf numFmtId="2" fontId="29" fillId="0" borderId="0" xfId="0" applyNumberFormat="1" applyFont="1" applyAlignment="1">
      <alignment horizontal="center"/>
    </xf>
    <xf numFmtId="2" fontId="29" fillId="0" borderId="5" xfId="0" applyNumberFormat="1" applyFont="1" applyBorder="1" applyAlignment="1">
      <alignment horizontal="center"/>
    </xf>
    <xf numFmtId="0" fontId="33" fillId="0" borderId="0" xfId="0" applyFont="1" applyAlignment="1">
      <alignment horizontal="center"/>
    </xf>
    <xf numFmtId="0" fontId="21" fillId="0" borderId="6"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5" fillId="0" borderId="9" xfId="0" applyFont="1" applyBorder="1"/>
    <xf numFmtId="49" fontId="29" fillId="0" borderId="6" xfId="0" applyNumberFormat="1" applyFont="1" applyBorder="1"/>
    <xf numFmtId="0" fontId="5" fillId="0" borderId="11" xfId="0" applyFont="1" applyBorder="1"/>
    <xf numFmtId="0" fontId="33" fillId="0" borderId="0" xfId="0" applyFont="1"/>
    <xf numFmtId="0" fontId="32" fillId="0" borderId="0" xfId="0" applyFont="1"/>
    <xf numFmtId="0" fontId="33" fillId="0" borderId="0" xfId="0" applyFont="1" applyAlignment="1">
      <alignment horizontal="left"/>
    </xf>
    <xf numFmtId="0" fontId="4" fillId="0" borderId="0" xfId="0" applyFont="1"/>
    <xf numFmtId="49" fontId="36" fillId="0" borderId="4" xfId="0" applyNumberFormat="1" applyFont="1" applyBorder="1"/>
    <xf numFmtId="0" fontId="36" fillId="0" borderId="0" xfId="0" applyFont="1"/>
    <xf numFmtId="49" fontId="36" fillId="0" borderId="0" xfId="0" applyNumberFormat="1" applyFont="1" applyAlignment="1">
      <alignment horizontal="center"/>
    </xf>
    <xf numFmtId="0" fontId="36" fillId="0" borderId="0" xfId="0" applyFont="1" applyAlignment="1">
      <alignment horizontal="center"/>
    </xf>
    <xf numFmtId="49" fontId="1" fillId="0" borderId="0" xfId="0" applyNumberFormat="1" applyFont="1" applyAlignment="1">
      <alignment horizontal="center"/>
    </xf>
    <xf numFmtId="0" fontId="40" fillId="0" borderId="0" xfId="0" applyFont="1" applyAlignment="1">
      <alignment horizontal="left"/>
    </xf>
    <xf numFmtId="49" fontId="39" fillId="0" borderId="0" xfId="0" applyNumberFormat="1" applyFont="1" applyAlignment="1">
      <alignment horizontal="center"/>
    </xf>
    <xf numFmtId="0" fontId="39" fillId="0" borderId="0" xfId="0" applyFont="1" applyAlignment="1">
      <alignment horizontal="center"/>
    </xf>
    <xf numFmtId="0" fontId="42" fillId="0" borderId="0" xfId="0" applyFont="1"/>
    <xf numFmtId="0" fontId="41" fillId="0" borderId="0" xfId="0" applyFont="1"/>
    <xf numFmtId="0" fontId="43" fillId="0" borderId="4" xfId="0" applyFont="1" applyBorder="1"/>
    <xf numFmtId="0" fontId="4" fillId="4" borderId="0" xfId="0" applyFont="1" applyFill="1"/>
    <xf numFmtId="0" fontId="8" fillId="0" borderId="0" xfId="0" applyFont="1" applyAlignment="1">
      <alignment horizontal="left" vertical="top" wrapText="1"/>
    </xf>
    <xf numFmtId="0" fontId="37"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pplyProtection="1">
      <alignment horizontal="left" vertical="top" wrapText="1"/>
      <protection locked="0"/>
    </xf>
    <xf numFmtId="0" fontId="46" fillId="0" borderId="9" xfId="0" applyFont="1" applyBorder="1" applyAlignment="1">
      <alignment horizontal="center" vertical="center"/>
    </xf>
    <xf numFmtId="0" fontId="5" fillId="0" borderId="15" xfId="0" applyFont="1" applyBorder="1"/>
    <xf numFmtId="0" fontId="5" fillId="0" borderId="7" xfId="0" applyFont="1" applyBorder="1"/>
    <xf numFmtId="49" fontId="41" fillId="0" borderId="4" xfId="0" applyNumberFormat="1" applyFont="1" applyBorder="1"/>
    <xf numFmtId="2" fontId="4" fillId="0" borderId="0" xfId="0" applyNumberFormat="1" applyFont="1" applyAlignment="1" applyProtection="1">
      <alignment horizontal="center"/>
      <protection locked="0"/>
    </xf>
    <xf numFmtId="0" fontId="6" fillId="5" borderId="0" xfId="0" applyFont="1" applyFill="1" applyAlignment="1">
      <alignment horizontal="center"/>
    </xf>
    <xf numFmtId="0" fontId="1" fillId="5" borderId="0" xfId="0" applyFont="1" applyFill="1" applyAlignment="1">
      <alignment horizontal="center"/>
    </xf>
    <xf numFmtId="0" fontId="6" fillId="5" borderId="0" xfId="0" applyFont="1" applyFill="1"/>
    <xf numFmtId="0" fontId="45" fillId="0" borderId="0" xfId="0" applyFont="1" applyAlignment="1">
      <alignment horizontal="right"/>
    </xf>
    <xf numFmtId="0" fontId="44" fillId="0" borderId="0" xfId="0" applyFont="1"/>
    <xf numFmtId="49" fontId="1" fillId="0" borderId="5" xfId="0" applyNumberFormat="1" applyFont="1" applyBorder="1" applyAlignment="1">
      <alignment horizontal="center"/>
    </xf>
    <xf numFmtId="49" fontId="41" fillId="0" borderId="0" xfId="0" applyNumberFormat="1" applyFont="1"/>
    <xf numFmtId="49" fontId="1" fillId="0" borderId="5" xfId="0" applyNumberFormat="1" applyFont="1" applyBorder="1"/>
    <xf numFmtId="0" fontId="41" fillId="0" borderId="0" xfId="0" applyFont="1" applyAlignment="1">
      <alignment horizontal="center" vertical="center"/>
    </xf>
    <xf numFmtId="0" fontId="5" fillId="0" borderId="0" xfId="0" applyFont="1" applyAlignment="1">
      <alignment horizontal="left" vertical="top" wrapText="1"/>
    </xf>
    <xf numFmtId="0" fontId="41" fillId="0" borderId="0" xfId="0" applyFont="1" applyAlignment="1">
      <alignment horizontal="center"/>
    </xf>
    <xf numFmtId="2" fontId="41" fillId="0" borderId="0" xfId="0" applyNumberFormat="1" applyFont="1" applyAlignment="1" applyProtection="1">
      <alignment horizontal="center"/>
      <protection locked="0"/>
    </xf>
    <xf numFmtId="0" fontId="41" fillId="0" borderId="5" xfId="0" applyFont="1" applyBorder="1" applyAlignment="1">
      <alignment horizontal="center" vertical="center"/>
    </xf>
    <xf numFmtId="0" fontId="49" fillId="0" borderId="0" xfId="0" applyFont="1"/>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0" fontId="50" fillId="0" borderId="0" xfId="0" applyFont="1"/>
    <xf numFmtId="0" fontId="47" fillId="0" borderId="0" xfId="0" applyFont="1"/>
    <xf numFmtId="0" fontId="16" fillId="0" borderId="1" xfId="0" applyFont="1" applyBorder="1" applyAlignment="1">
      <alignment horizontal="center" vertical="center" wrapText="1"/>
    </xf>
    <xf numFmtId="0" fontId="52" fillId="0" borderId="4" xfId="0" applyFont="1" applyBorder="1" applyAlignment="1">
      <alignment horizontal="center"/>
    </xf>
    <xf numFmtId="0" fontId="50" fillId="0" borderId="5" xfId="0" applyFont="1" applyBorder="1"/>
    <xf numFmtId="2" fontId="41" fillId="0" borderId="0" xfId="0" applyNumberFormat="1" applyFont="1" applyAlignment="1">
      <alignment horizontal="center"/>
    </xf>
    <xf numFmtId="0" fontId="5" fillId="0" borderId="6" xfId="0" applyFont="1" applyBorder="1" applyAlignment="1">
      <alignment horizontal="left"/>
    </xf>
    <xf numFmtId="0" fontId="5" fillId="0" borderId="11" xfId="0" applyFont="1" applyBorder="1" applyAlignment="1">
      <alignment horizontal="left"/>
    </xf>
    <xf numFmtId="0" fontId="25" fillId="0" borderId="0" xfId="0" applyFont="1" applyAlignment="1">
      <alignment vertical="top" wrapText="1"/>
    </xf>
    <xf numFmtId="49" fontId="36" fillId="0" borderId="4" xfId="0" applyNumberFormat="1" applyFont="1" applyBorder="1" applyAlignment="1">
      <alignment vertical="center"/>
    </xf>
    <xf numFmtId="49" fontId="36" fillId="0" borderId="0" xfId="0" applyNumberFormat="1" applyFont="1" applyAlignment="1">
      <alignment vertical="center"/>
    </xf>
    <xf numFmtId="49" fontId="36" fillId="0" borderId="5" xfId="0" applyNumberFormat="1" applyFont="1" applyBorder="1" applyAlignment="1">
      <alignment vertical="center"/>
    </xf>
    <xf numFmtId="0" fontId="0" fillId="0" borderId="0" xfId="0" applyAlignment="1">
      <alignment vertical="center"/>
    </xf>
    <xf numFmtId="2" fontId="1" fillId="0" borderId="0" xfId="0" applyNumberFormat="1" applyFont="1" applyAlignment="1">
      <alignment horizontal="center" vertical="center"/>
    </xf>
    <xf numFmtId="0" fontId="5" fillId="0" borderId="0" xfId="0" applyFont="1" applyAlignment="1">
      <alignment horizontal="center" vertical="center"/>
    </xf>
    <xf numFmtId="0" fontId="5" fillId="0" borderId="6" xfId="0" applyFont="1" applyBorder="1"/>
    <xf numFmtId="0" fontId="53" fillId="0" borderId="0" xfId="0" applyFont="1"/>
    <xf numFmtId="0" fontId="4" fillId="0" borderId="0" xfId="0" applyFont="1" applyAlignment="1">
      <alignment horizontal="left" vertical="top" wrapText="1"/>
    </xf>
    <xf numFmtId="49" fontId="4" fillId="0" borderId="0" xfId="0" applyNumberFormat="1"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49" fontId="4" fillId="0" borderId="13" xfId="0" applyNumberFormat="1" applyFont="1" applyBorder="1" applyAlignment="1">
      <alignment horizontal="center" vertical="center" wrapText="1"/>
    </xf>
    <xf numFmtId="0" fontId="25" fillId="0" borderId="1" xfId="0" applyFont="1" applyBorder="1" applyAlignment="1">
      <alignment vertical="center" wrapText="1"/>
    </xf>
    <xf numFmtId="0" fontId="4" fillId="0" borderId="1" xfId="0" applyFont="1" applyBorder="1" applyAlignment="1">
      <alignment vertical="justify"/>
    </xf>
    <xf numFmtId="0" fontId="4" fillId="0" borderId="1" xfId="0" applyFont="1" applyBorder="1" applyAlignment="1">
      <alignment horizontal="center" vertical="justify"/>
    </xf>
    <xf numFmtId="0" fontId="18" fillId="0" borderId="1" xfId="0" applyFont="1" applyBorder="1" applyAlignment="1">
      <alignment horizontal="center" wrapText="1"/>
    </xf>
    <xf numFmtId="0" fontId="4" fillId="0" borderId="1" xfId="0" applyFont="1" applyBorder="1" applyAlignment="1">
      <alignment horizontal="center" vertical="center"/>
    </xf>
    <xf numFmtId="0" fontId="18" fillId="0" borderId="1" xfId="0" applyFont="1" applyBorder="1" applyAlignment="1">
      <alignment horizontal="center" vertical="center" wrapText="1"/>
    </xf>
    <xf numFmtId="2" fontId="4" fillId="0" borderId="1" xfId="0" applyNumberFormat="1" applyFont="1" applyBorder="1" applyAlignment="1">
      <alignment horizontal="center" vertical="justify"/>
    </xf>
    <xf numFmtId="0" fontId="4" fillId="0" borderId="1" xfId="0" applyFont="1" applyBorder="1" applyAlignment="1">
      <alignment wrapText="1"/>
    </xf>
    <xf numFmtId="0" fontId="25" fillId="0" borderId="1" xfId="0" applyFont="1" applyBorder="1" applyAlignment="1">
      <alignment vertical="justify" wrapText="1"/>
    </xf>
    <xf numFmtId="0" fontId="4" fillId="0" borderId="1" xfId="0" applyFont="1" applyBorder="1" applyAlignment="1">
      <alignment horizontal="center" wrapText="1"/>
    </xf>
    <xf numFmtId="0" fontId="4" fillId="0" borderId="10" xfId="0" applyFont="1" applyBorder="1" applyAlignment="1">
      <alignment horizontal="center" vertical="center"/>
    </xf>
    <xf numFmtId="0" fontId="4" fillId="0" borderId="3" xfId="0" applyFont="1" applyBorder="1" applyAlignment="1">
      <alignment horizontal="center" vertical="justify"/>
    </xf>
    <xf numFmtId="0" fontId="25" fillId="0" borderId="3" xfId="0" applyFont="1" applyBorder="1" applyAlignment="1">
      <alignment vertical="justify" wrapText="1"/>
    </xf>
    <xf numFmtId="0" fontId="4" fillId="0" borderId="1" xfId="0" applyFont="1" applyBorder="1" applyAlignment="1">
      <alignment vertical="justify" wrapText="1"/>
    </xf>
    <xf numFmtId="166" fontId="4" fillId="0" borderId="1" xfId="0" applyNumberFormat="1"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vertical="center"/>
    </xf>
    <xf numFmtId="0" fontId="17" fillId="0" borderId="1" xfId="0" applyFont="1" applyBorder="1" applyAlignment="1">
      <alignment vertical="center" wrapText="1"/>
    </xf>
    <xf numFmtId="0" fontId="47" fillId="0" borderId="0" xfId="0" applyFont="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top"/>
    </xf>
    <xf numFmtId="0" fontId="5" fillId="0" borderId="0" xfId="0" applyFont="1" applyAlignment="1">
      <alignment vertical="top" wrapText="1"/>
    </xf>
    <xf numFmtId="0" fontId="5" fillId="4" borderId="0" xfId="0" applyFont="1" applyFill="1"/>
    <xf numFmtId="0" fontId="1" fillId="4" borderId="0" xfId="0" applyFont="1" applyFill="1" applyAlignment="1">
      <alignment horizontal="left"/>
    </xf>
    <xf numFmtId="49" fontId="3" fillId="0" borderId="0" xfId="0" applyNumberFormat="1" applyFont="1" applyAlignment="1">
      <alignment horizontal="left"/>
    </xf>
    <xf numFmtId="49" fontId="36" fillId="0" borderId="0" xfId="0" applyNumberFormat="1" applyFont="1"/>
    <xf numFmtId="49" fontId="36" fillId="0" borderId="5" xfId="0" applyNumberFormat="1" applyFont="1" applyBorder="1"/>
    <xf numFmtId="0" fontId="1" fillId="3" borderId="0" xfId="0" applyFont="1" applyFill="1" applyAlignment="1">
      <alignment horizontal="center"/>
    </xf>
    <xf numFmtId="0" fontId="56" fillId="0" borderId="0" xfId="0" applyFont="1" applyAlignment="1" applyProtection="1">
      <alignment vertical="top" wrapText="1"/>
      <protection locked="0"/>
    </xf>
    <xf numFmtId="0" fontId="8" fillId="0" borderId="6" xfId="0" applyFont="1" applyBorder="1" applyAlignment="1">
      <alignment vertical="top" wrapText="1"/>
    </xf>
    <xf numFmtId="0" fontId="54"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48" fillId="0" borderId="0" xfId="0" applyFont="1" applyAlignment="1">
      <alignment vertical="top" wrapText="1"/>
    </xf>
    <xf numFmtId="49" fontId="37" fillId="0" borderId="0" xfId="0" applyNumberFormat="1" applyFont="1"/>
    <xf numFmtId="165" fontId="6" fillId="5" borderId="0" xfId="0" applyNumberFormat="1" applyFont="1" applyFill="1" applyAlignment="1">
      <alignment horizontal="center" vertical="center"/>
    </xf>
    <xf numFmtId="0" fontId="6" fillId="5" borderId="0" xfId="0" applyFont="1" applyFill="1" applyAlignment="1">
      <alignment horizontal="center" vertical="center"/>
    </xf>
    <xf numFmtId="0" fontId="0" fillId="0" borderId="0" xfId="0" applyAlignment="1">
      <alignment horizontal="right"/>
    </xf>
    <xf numFmtId="0" fontId="1" fillId="5" borderId="0" xfId="0" applyFont="1" applyFill="1" applyAlignment="1" applyProtection="1">
      <alignment horizontal="center"/>
      <protection locked="0"/>
    </xf>
    <xf numFmtId="0" fontId="5" fillId="6" borderId="0" xfId="0" applyFont="1" applyFill="1"/>
    <xf numFmtId="0" fontId="50" fillId="6" borderId="0" xfId="0" applyFont="1" applyFill="1"/>
    <xf numFmtId="0" fontId="1" fillId="6" borderId="0" xfId="0" applyFont="1" applyFill="1"/>
    <xf numFmtId="0" fontId="0" fillId="6" borderId="0" xfId="0" applyFill="1"/>
    <xf numFmtId="0" fontId="54" fillId="0" borderId="1" xfId="0" applyFont="1" applyBorder="1" applyAlignment="1" applyProtection="1">
      <alignment horizontal="left" vertical="top" wrapText="1"/>
      <protection locked="0"/>
    </xf>
    <xf numFmtId="0" fontId="6" fillId="0" borderId="0" xfId="0" applyFont="1" applyAlignment="1">
      <alignment horizontal="left" vertical="center"/>
    </xf>
    <xf numFmtId="0" fontId="1" fillId="0" borderId="0" xfId="0" applyFont="1" applyAlignment="1">
      <alignment horizontal="center"/>
    </xf>
    <xf numFmtId="0" fontId="1" fillId="0" borderId="5" xfId="0" applyFont="1" applyBorder="1" applyAlignment="1">
      <alignment horizontal="center"/>
    </xf>
    <xf numFmtId="0" fontId="6" fillId="0" borderId="0" xfId="0" applyFont="1" applyAlignment="1">
      <alignment horizontal="left"/>
    </xf>
    <xf numFmtId="0" fontId="4" fillId="0" borderId="0" xfId="0" applyFont="1" applyAlignment="1">
      <alignment horizontal="left" vertical="center" wrapText="1"/>
    </xf>
    <xf numFmtId="49" fontId="1" fillId="0" borderId="4" xfId="0" applyNumberFormat="1" applyFont="1" applyBorder="1" applyAlignment="1">
      <alignment horizontal="center"/>
    </xf>
    <xf numFmtId="49" fontId="1" fillId="0" borderId="0" xfId="0" applyNumberFormat="1" applyFont="1" applyAlignment="1">
      <alignment horizontal="center"/>
    </xf>
    <xf numFmtId="49" fontId="1" fillId="0" borderId="5" xfId="0" applyNumberFormat="1"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5" fillId="0" borderId="0" xfId="0" applyFont="1" applyAlignment="1">
      <alignment horizontal="left" vertical="top" wrapText="1"/>
    </xf>
    <xf numFmtId="0" fontId="6" fillId="0" borderId="5" xfId="0" applyFont="1" applyBorder="1" applyAlignment="1">
      <alignment horizontal="left"/>
    </xf>
    <xf numFmtId="49" fontId="36" fillId="0" borderId="4" xfId="0" applyNumberFormat="1" applyFont="1" applyBorder="1" applyAlignment="1">
      <alignment horizontal="center"/>
    </xf>
    <xf numFmtId="49" fontId="36" fillId="0" borderId="0" xfId="0" applyNumberFormat="1" applyFont="1" applyAlignment="1">
      <alignment horizontal="center"/>
    </xf>
    <xf numFmtId="49" fontId="36" fillId="0" borderId="5" xfId="0" applyNumberFormat="1" applyFont="1" applyBorder="1" applyAlignment="1">
      <alignment horizontal="center"/>
    </xf>
    <xf numFmtId="0" fontId="16" fillId="0" borderId="0" xfId="0" applyFont="1" applyAlignment="1">
      <alignment horizontal="left" vertical="top" wrapText="1"/>
    </xf>
    <xf numFmtId="0" fontId="16" fillId="0" borderId="0" xfId="0" applyFont="1" applyAlignment="1">
      <alignment horizontal="right" vertical="top" wrapText="1"/>
    </xf>
    <xf numFmtId="0" fontId="0" fillId="0" borderId="1" xfId="0" applyBorder="1" applyAlignment="1">
      <alignment horizontal="center"/>
    </xf>
    <xf numFmtId="0" fontId="34" fillId="3" borderId="1"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49" fontId="3" fillId="0" borderId="0" xfId="0" applyNumberFormat="1" applyFont="1" applyAlignment="1">
      <alignment horizontal="left"/>
    </xf>
    <xf numFmtId="49" fontId="7"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38" fillId="0" borderId="8" xfId="0" applyFont="1" applyBorder="1" applyAlignment="1">
      <alignment horizontal="left" vertical="top" wrapText="1"/>
    </xf>
    <xf numFmtId="0" fontId="38" fillId="0" borderId="9" xfId="0" applyFont="1" applyBorder="1" applyAlignment="1">
      <alignment horizontal="left" vertical="top" wrapText="1"/>
    </xf>
    <xf numFmtId="0" fontId="38" fillId="0" borderId="7" xfId="0" applyFont="1" applyBorder="1" applyAlignment="1">
      <alignment horizontal="left" vertical="top" wrapText="1"/>
    </xf>
    <xf numFmtId="0" fontId="38" fillId="0" borderId="6" xfId="0" applyFont="1" applyBorder="1" applyAlignment="1">
      <alignment horizontal="left" vertical="top" wrapText="1"/>
    </xf>
    <xf numFmtId="0" fontId="38" fillId="0" borderId="11" xfId="0" applyFont="1" applyBorder="1" applyAlignment="1">
      <alignment horizontal="left" vertical="top" wrapText="1"/>
    </xf>
    <xf numFmtId="0" fontId="54" fillId="0" borderId="1" xfId="0" applyFont="1" applyBorder="1" applyAlignment="1">
      <alignment horizontal="left" vertical="top" wrapText="1"/>
    </xf>
    <xf numFmtId="49" fontId="15" fillId="3" borderId="1" xfId="0" applyNumberFormat="1" applyFont="1" applyFill="1" applyBorder="1" applyAlignment="1">
      <alignment horizontal="center" vertical="center"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49" fontId="4" fillId="0" borderId="8" xfId="0" applyNumberFormat="1" applyFont="1" applyBorder="1" applyAlignment="1">
      <alignment horizontal="left" vertical="top" wrapText="1"/>
    </xf>
    <xf numFmtId="49" fontId="0" fillId="0" borderId="8" xfId="0" applyNumberFormat="1" applyBorder="1" applyAlignment="1">
      <alignment horizontal="left" vertical="top" wrapText="1"/>
    </xf>
    <xf numFmtId="49" fontId="0" fillId="0" borderId="0" xfId="0" applyNumberFormat="1" applyAlignment="1">
      <alignment horizontal="left" vertical="top" wrapText="1"/>
    </xf>
    <xf numFmtId="0" fontId="19"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0" fillId="0" borderId="0" xfId="0" applyFont="1" applyAlignment="1">
      <alignment horizontal="center" vertical="center" wrapText="1"/>
    </xf>
    <xf numFmtId="0" fontId="16" fillId="0" borderId="0" xfId="0" applyFont="1" applyAlignment="1">
      <alignment horizontal="center"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51" fillId="0" borderId="1" xfId="0" applyFont="1" applyBorder="1" applyAlignment="1">
      <alignment vertical="center"/>
    </xf>
    <xf numFmtId="0" fontId="16" fillId="0" borderId="1" xfId="0" applyFont="1" applyBorder="1" applyAlignment="1">
      <alignment vertical="center"/>
    </xf>
    <xf numFmtId="0" fontId="16" fillId="0" borderId="2" xfId="0" applyFont="1" applyBorder="1" applyAlignment="1">
      <alignment horizontal="center" vertical="center"/>
    </xf>
    <xf numFmtId="0" fontId="4" fillId="0" borderId="3" xfId="0" applyFont="1" applyBorder="1" applyAlignment="1">
      <alignment vertical="center"/>
    </xf>
    <xf numFmtId="0" fontId="16" fillId="0" borderId="2" xfId="0" applyFont="1" applyBorder="1" applyAlignment="1">
      <alignment horizontal="center" vertical="center" wrapText="1"/>
    </xf>
    <xf numFmtId="0" fontId="16" fillId="0" borderId="13" xfId="0" applyFont="1" applyBorder="1" applyAlignment="1">
      <alignment horizontal="center"/>
    </xf>
    <xf numFmtId="0" fontId="16" fillId="0" borderId="14" xfId="0" applyFont="1" applyBorder="1" applyAlignment="1">
      <alignment horizontal="center"/>
    </xf>
    <xf numFmtId="0" fontId="15" fillId="0" borderId="6" xfId="0" applyFont="1" applyBorder="1" applyAlignment="1">
      <alignment horizontal="center" vertical="justify" wrapText="1"/>
    </xf>
    <xf numFmtId="0" fontId="16" fillId="0" borderId="6" xfId="0" applyFont="1" applyBorder="1" applyAlignment="1">
      <alignment horizontal="center" vertical="justify" wrapText="1"/>
    </xf>
    <xf numFmtId="0" fontId="0" fillId="0" borderId="0" xfId="0" applyAlignment="1">
      <alignment horizontal="center"/>
    </xf>
    <xf numFmtId="0" fontId="5" fillId="0" borderId="0" xfId="0" applyFont="1" applyAlignment="1">
      <alignment horizontal="center"/>
    </xf>
    <xf numFmtId="0" fontId="5" fillId="0" borderId="1" xfId="0" applyFont="1" applyBorder="1" applyAlignment="1">
      <alignment horizontal="center" vertical="center" wrapText="1"/>
    </xf>
    <xf numFmtId="49" fontId="7" fillId="0" borderId="15"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34" fillId="0" borderId="15"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11" xfId="0" applyFont="1" applyBorder="1" applyAlignment="1">
      <alignment horizontal="center" vertical="center"/>
    </xf>
    <xf numFmtId="0" fontId="5" fillId="0" borderId="0" xfId="0" applyFont="1" applyAlignment="1">
      <alignment horizontal="left"/>
    </xf>
    <xf numFmtId="0" fontId="8" fillId="0" borderId="8" xfId="0" applyFont="1" applyBorder="1" applyAlignment="1">
      <alignment horizontal="center"/>
    </xf>
    <xf numFmtId="0" fontId="4" fillId="0" borderId="0" xfId="0" applyFont="1" applyAlignment="1">
      <alignment horizontal="left"/>
    </xf>
    <xf numFmtId="0" fontId="4" fillId="0" borderId="0" xfId="0" applyFont="1" applyAlignment="1">
      <alignment horizontal="left" wrapText="1"/>
    </xf>
    <xf numFmtId="0" fontId="50" fillId="0" borderId="0" xfId="0" applyFont="1" applyAlignment="1">
      <alignment horizontal="left" wrapText="1"/>
    </xf>
    <xf numFmtId="0" fontId="5" fillId="0" borderId="0" xfId="0" applyFont="1" applyAlignment="1">
      <alignment horizontal="center" vertical="center" wrapText="1"/>
    </xf>
    <xf numFmtId="0" fontId="5" fillId="0" borderId="1" xfId="0" applyFont="1" applyBorder="1" applyAlignment="1">
      <alignment horizontal="center"/>
    </xf>
    <xf numFmtId="165" fontId="4" fillId="0" borderId="1" xfId="0" applyNumberFormat="1" applyFont="1" applyBorder="1" applyAlignment="1">
      <alignment horizontal="center"/>
    </xf>
    <xf numFmtId="0" fontId="1" fillId="0" borderId="0" xfId="0" applyFont="1" applyAlignment="1">
      <alignment horizontal="left"/>
    </xf>
    <xf numFmtId="165" fontId="5" fillId="0" borderId="1" xfId="0" applyNumberFormat="1" applyFont="1" applyBorder="1" applyAlignment="1">
      <alignment horizontal="center"/>
    </xf>
    <xf numFmtId="49" fontId="29" fillId="0" borderId="6" xfId="0" applyNumberFormat="1" applyFont="1" applyBorder="1" applyAlignment="1">
      <alignment horizontal="right"/>
    </xf>
    <xf numFmtId="0" fontId="29" fillId="0" borderId="6" xfId="0" applyFont="1" applyBorder="1" applyAlignment="1">
      <alignment horizontal="right"/>
    </xf>
    <xf numFmtId="0" fontId="29" fillId="0" borderId="11" xfId="0" applyFont="1" applyBorder="1" applyAlignment="1">
      <alignment horizontal="right"/>
    </xf>
    <xf numFmtId="2" fontId="5" fillId="2" borderId="13" xfId="0" applyNumberFormat="1" applyFont="1" applyFill="1" applyBorder="1" applyAlignment="1">
      <alignment horizontal="center"/>
    </xf>
    <xf numFmtId="2" fontId="5" fillId="2" borderId="14" xfId="0" applyNumberFormat="1" applyFont="1" applyFill="1" applyBorder="1" applyAlignment="1">
      <alignment horizontal="center"/>
    </xf>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2" fontId="5" fillId="0" borderId="14" xfId="0" applyNumberFormat="1" applyFont="1" applyBorder="1" applyAlignment="1">
      <alignment horizontal="center"/>
    </xf>
    <xf numFmtId="2" fontId="5" fillId="2" borderId="12" xfId="0" applyNumberFormat="1" applyFont="1" applyFill="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165" fontId="4" fillId="0" borderId="12" xfId="0" applyNumberFormat="1" applyFont="1" applyBorder="1" applyAlignment="1">
      <alignment horizontal="center"/>
    </xf>
    <xf numFmtId="165" fontId="4" fillId="0" borderId="14" xfId="0" applyNumberFormat="1" applyFont="1" applyBorder="1" applyAlignment="1">
      <alignment horizontal="center"/>
    </xf>
    <xf numFmtId="165" fontId="4" fillId="0" borderId="4" xfId="0" applyNumberFormat="1" applyFont="1" applyBorder="1" applyAlignment="1">
      <alignment horizontal="center"/>
    </xf>
    <xf numFmtId="165" fontId="4" fillId="0" borderId="5" xfId="0" applyNumberFormat="1"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2" fontId="5" fillId="2" borderId="1" xfId="0" applyNumberFormat="1" applyFont="1" applyFill="1" applyBorder="1" applyAlignment="1">
      <alignment horizontal="center"/>
    </xf>
    <xf numFmtId="0" fontId="5" fillId="0" borderId="6"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8" fillId="0" borderId="15" xfId="0" applyFont="1" applyBorder="1" applyAlignment="1">
      <alignment horizontal="center"/>
    </xf>
    <xf numFmtId="0" fontId="8" fillId="0" borderId="9"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6" fillId="0" borderId="0" xfId="0" applyFont="1" applyAlignment="1">
      <alignment horizontal="right"/>
    </xf>
    <xf numFmtId="1" fontId="6" fillId="0" borderId="0" xfId="0" applyNumberFormat="1" applyFont="1" applyAlignment="1">
      <alignment horizontal="right"/>
    </xf>
    <xf numFmtId="2" fontId="6" fillId="0" borderId="0" xfId="0" applyNumberFormat="1" applyFont="1" applyAlignment="1">
      <alignment horizontal="right"/>
    </xf>
    <xf numFmtId="2" fontId="1" fillId="0" borderId="0" xfId="0" applyNumberFormat="1" applyFont="1" applyAlignment="1">
      <alignment horizontal="center"/>
    </xf>
    <xf numFmtId="0" fontId="15" fillId="0" borderId="0" xfId="0" applyFont="1" applyAlignment="1">
      <alignment horizontal="left"/>
    </xf>
    <xf numFmtId="2" fontId="5" fillId="0" borderId="1" xfId="0" applyNumberFormat="1" applyFont="1" applyBorder="1" applyAlignment="1">
      <alignment horizontal="center"/>
    </xf>
    <xf numFmtId="0" fontId="21" fillId="0" borderId="4"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49" fontId="5" fillId="0" borderId="0" xfId="0" applyNumberFormat="1" applyFont="1" applyAlignment="1">
      <alignment horizontal="center"/>
    </xf>
    <xf numFmtId="1" fontId="5" fillId="0" borderId="0" xfId="0" applyNumberFormat="1" applyFont="1" applyAlignment="1">
      <alignment horizontal="center"/>
    </xf>
    <xf numFmtId="49" fontId="1" fillId="0" borderId="0" xfId="0" applyNumberFormat="1" applyFont="1" applyAlignment="1">
      <alignment horizontal="left" vertical="center" wrapText="1"/>
    </xf>
    <xf numFmtId="0" fontId="8" fillId="0" borderId="0" xfId="0" applyFont="1" applyAlignment="1">
      <alignment horizontal="left"/>
    </xf>
  </cellXfs>
  <cellStyles count="1">
    <cellStyle name="Standard" xfId="0" builtinId="0"/>
  </cellStyles>
  <dxfs count="21">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ill>
        <patternFill>
          <bgColor indexed="42"/>
        </patternFill>
      </fill>
    </dxf>
    <dxf>
      <font>
        <condense val="0"/>
        <extend val="0"/>
        <color auto="1"/>
      </font>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EB"/>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374602</xdr:colOff>
      <xdr:row>0</xdr:row>
      <xdr:rowOff>19408</xdr:rowOff>
    </xdr:from>
    <xdr:to>
      <xdr:col>8</xdr:col>
      <xdr:colOff>816479</xdr:colOff>
      <xdr:row>1</xdr:row>
      <xdr:rowOff>232744</xdr:rowOff>
    </xdr:to>
    <xdr:pic>
      <xdr:nvPicPr>
        <xdr:cNvPr id="2" name="Picture 31" descr="Logo ÖWAV blau neu">
          <a:extLst>
            <a:ext uri="{FF2B5EF4-FFF2-40B4-BE49-F238E27FC236}">
              <a16:creationId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27652" y="19408"/>
          <a:ext cx="441877" cy="40383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219075</xdr:colOff>
      <xdr:row>42</xdr:row>
      <xdr:rowOff>47625</xdr:rowOff>
    </xdr:from>
    <xdr:to>
      <xdr:col>10</xdr:col>
      <xdr:colOff>238125</xdr:colOff>
      <xdr:row>43</xdr:row>
      <xdr:rowOff>209550</xdr:rowOff>
    </xdr:to>
    <xdr:sp macro="" textlink="">
      <xdr:nvSpPr>
        <xdr:cNvPr id="1027" name="Freeform 3">
          <a:extLst>
            <a:ext uri="{FF2B5EF4-FFF2-40B4-BE49-F238E27FC236}">
              <a16:creationId xmlns:a16="http://schemas.microsoft.com/office/drawing/2014/main" id="{00000000-0008-0000-0300-000003040000}"/>
            </a:ext>
          </a:extLst>
        </xdr:cNvPr>
        <xdr:cNvSpPr>
          <a:spLocks/>
        </xdr:cNvSpPr>
      </xdr:nvSpPr>
      <xdr:spPr bwMode="auto">
        <a:xfrm>
          <a:off x="3295650" y="7258050"/>
          <a:ext cx="1438275" cy="238125"/>
        </a:xfrm>
        <a:custGeom>
          <a:avLst/>
          <a:gdLst/>
          <a:ahLst/>
          <a:cxnLst>
            <a:cxn ang="0">
              <a:pos x="0" y="0"/>
            </a:cxn>
            <a:cxn ang="0">
              <a:pos x="11" y="0"/>
            </a:cxn>
            <a:cxn ang="0">
              <a:pos x="12" y="25"/>
            </a:cxn>
            <a:cxn ang="0">
              <a:pos x="17" y="0"/>
            </a:cxn>
            <a:cxn ang="0">
              <a:pos x="143" y="0"/>
            </a:cxn>
          </a:cxnLst>
          <a:rect l="0" t="0" r="r" b="b"/>
          <a:pathLst>
            <a:path w="143" h="25">
              <a:moveTo>
                <a:pt x="0" y="0"/>
              </a:moveTo>
              <a:cubicBezTo>
                <a:pt x="4" y="0"/>
                <a:pt x="7" y="0"/>
                <a:pt x="11" y="0"/>
              </a:cubicBezTo>
              <a:lnTo>
                <a:pt x="12" y="25"/>
              </a:lnTo>
              <a:lnTo>
                <a:pt x="17" y="0"/>
              </a:lnTo>
              <a:lnTo>
                <a:pt x="143" y="0"/>
              </a:lnTo>
            </a:path>
          </a:pathLst>
        </a:custGeom>
        <a:noFill/>
        <a:ln w="9525">
          <a:solidFill>
            <a:srgbClr val="000000"/>
          </a:solidFill>
          <a:round/>
          <a:headEnd/>
          <a:tailEnd/>
        </a:ln>
      </xdr:spPr>
    </xdr:sp>
    <xdr:clientData/>
  </xdr:twoCellAnchor>
  <xdr:twoCellAnchor>
    <xdr:from>
      <xdr:col>7</xdr:col>
      <xdr:colOff>209550</xdr:colOff>
      <xdr:row>44</xdr:row>
      <xdr:rowOff>47625</xdr:rowOff>
    </xdr:from>
    <xdr:to>
      <xdr:col>10</xdr:col>
      <xdr:colOff>228600</xdr:colOff>
      <xdr:row>45</xdr:row>
      <xdr:rowOff>209550</xdr:rowOff>
    </xdr:to>
    <xdr:sp macro="" textlink="">
      <xdr:nvSpPr>
        <xdr:cNvPr id="1028" name="Freeform 4">
          <a:extLst>
            <a:ext uri="{FF2B5EF4-FFF2-40B4-BE49-F238E27FC236}">
              <a16:creationId xmlns:a16="http://schemas.microsoft.com/office/drawing/2014/main" id="{00000000-0008-0000-0300-000004040000}"/>
            </a:ext>
          </a:extLst>
        </xdr:cNvPr>
        <xdr:cNvSpPr>
          <a:spLocks/>
        </xdr:cNvSpPr>
      </xdr:nvSpPr>
      <xdr:spPr bwMode="auto">
        <a:xfrm>
          <a:off x="3286125" y="7562850"/>
          <a:ext cx="1438275" cy="238125"/>
        </a:xfrm>
        <a:custGeom>
          <a:avLst/>
          <a:gdLst/>
          <a:ahLst/>
          <a:cxnLst>
            <a:cxn ang="0">
              <a:pos x="0" y="0"/>
            </a:cxn>
            <a:cxn ang="0">
              <a:pos x="11" y="0"/>
            </a:cxn>
            <a:cxn ang="0">
              <a:pos x="12" y="25"/>
            </a:cxn>
            <a:cxn ang="0">
              <a:pos x="17" y="0"/>
            </a:cxn>
            <a:cxn ang="0">
              <a:pos x="143" y="0"/>
            </a:cxn>
          </a:cxnLst>
          <a:rect l="0" t="0" r="r" b="b"/>
          <a:pathLst>
            <a:path w="143" h="25">
              <a:moveTo>
                <a:pt x="0" y="0"/>
              </a:moveTo>
              <a:cubicBezTo>
                <a:pt x="4" y="0"/>
                <a:pt x="7" y="0"/>
                <a:pt x="11" y="0"/>
              </a:cubicBezTo>
              <a:lnTo>
                <a:pt x="12" y="25"/>
              </a:lnTo>
              <a:lnTo>
                <a:pt x="17" y="0"/>
              </a:lnTo>
              <a:lnTo>
                <a:pt x="143" y="0"/>
              </a:lnTo>
            </a:path>
          </a:pathLst>
        </a:custGeom>
        <a:noFill/>
        <a:ln w="9525">
          <a:solidFill>
            <a:srgbClr val="000000"/>
          </a:solidFill>
          <a:round/>
          <a:headEnd/>
          <a:tailEnd/>
        </a:ln>
      </xdr:spPr>
    </xdr:sp>
    <xdr:clientData/>
  </xdr:twoCellAnchor>
  <xdr:twoCellAnchor>
    <xdr:from>
      <xdr:col>14</xdr:col>
      <xdr:colOff>95251</xdr:colOff>
      <xdr:row>0</xdr:row>
      <xdr:rowOff>43961</xdr:rowOff>
    </xdr:from>
    <xdr:to>
      <xdr:col>14</xdr:col>
      <xdr:colOff>537128</xdr:colOff>
      <xdr:row>1</xdr:row>
      <xdr:rowOff>249970</xdr:rowOff>
    </xdr:to>
    <xdr:pic>
      <xdr:nvPicPr>
        <xdr:cNvPr id="10" name="Picture 31" descr="Logo ÖWAV blau neu">
          <a:extLst>
            <a:ext uri="{FF2B5EF4-FFF2-40B4-BE49-F238E27FC236}">
              <a16:creationId xmlns:a16="http://schemas.microsoft.com/office/drawing/2014/main" id="{A4E420B5-0140-4EE2-B96E-06744C1239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65732" y="43961"/>
          <a:ext cx="441877" cy="403836"/>
        </a:xfrm>
        <a:prstGeom prst="rect">
          <a:avLst/>
        </a:prstGeom>
        <a:noFill/>
      </xdr:spPr>
    </xdr:pic>
    <xdr:clientData/>
  </xdr:twoCellAnchor>
  <xdr:twoCellAnchor>
    <xdr:from>
      <xdr:col>14</xdr:col>
      <xdr:colOff>131884</xdr:colOff>
      <xdr:row>63</xdr:row>
      <xdr:rowOff>58615</xdr:rowOff>
    </xdr:from>
    <xdr:to>
      <xdr:col>14</xdr:col>
      <xdr:colOff>573761</xdr:colOff>
      <xdr:row>64</xdr:row>
      <xdr:rowOff>264624</xdr:rowOff>
    </xdr:to>
    <xdr:pic>
      <xdr:nvPicPr>
        <xdr:cNvPr id="11" name="Picture 31" descr="Logo ÖWAV blau neu">
          <a:extLst>
            <a:ext uri="{FF2B5EF4-FFF2-40B4-BE49-F238E27FC236}">
              <a16:creationId xmlns:a16="http://schemas.microsoft.com/office/drawing/2014/main" id="{2A45D65F-F48C-4E10-8B28-3052E14B00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02365" y="10983057"/>
          <a:ext cx="441877" cy="403836"/>
        </a:xfrm>
        <a:prstGeom prst="rect">
          <a:avLst/>
        </a:prstGeom>
        <a:noFill/>
      </xdr:spPr>
    </xdr:pic>
    <xdr:clientData/>
  </xdr:twoCellAnchor>
  <xdr:twoCellAnchor>
    <xdr:from>
      <xdr:col>14</xdr:col>
      <xdr:colOff>153865</xdr:colOff>
      <xdr:row>122</xdr:row>
      <xdr:rowOff>57341</xdr:rowOff>
    </xdr:from>
    <xdr:to>
      <xdr:col>14</xdr:col>
      <xdr:colOff>595742</xdr:colOff>
      <xdr:row>123</xdr:row>
      <xdr:rowOff>240939</xdr:rowOff>
    </xdr:to>
    <xdr:pic>
      <xdr:nvPicPr>
        <xdr:cNvPr id="12" name="Picture 31" descr="Logo ÖWAV blau neu">
          <a:extLst>
            <a:ext uri="{FF2B5EF4-FFF2-40B4-BE49-F238E27FC236}">
              <a16:creationId xmlns:a16="http://schemas.microsoft.com/office/drawing/2014/main" id="{969FA407-5A93-48CD-AA80-368C1F61E1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02365" y="23343165"/>
          <a:ext cx="441877" cy="4077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124239</xdr:colOff>
      <xdr:row>0</xdr:row>
      <xdr:rowOff>33131</xdr:rowOff>
    </xdr:from>
    <xdr:to>
      <xdr:col>14</xdr:col>
      <xdr:colOff>185116</xdr:colOff>
      <xdr:row>1</xdr:row>
      <xdr:rowOff>250346</xdr:rowOff>
    </xdr:to>
    <xdr:pic>
      <xdr:nvPicPr>
        <xdr:cNvPr id="5" name="Picture 31" descr="Logo ÖWAV blau neu">
          <a:extLst>
            <a:ext uri="{FF2B5EF4-FFF2-40B4-BE49-F238E27FC236}">
              <a16:creationId xmlns:a16="http://schemas.microsoft.com/office/drawing/2014/main" id="{05973BCC-1A7F-4EA9-8E33-D0B076142D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49348" y="33131"/>
          <a:ext cx="441877" cy="407715"/>
        </a:xfrm>
        <a:prstGeom prst="rect">
          <a:avLst/>
        </a:prstGeom>
        <a:noFill/>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610"/>
  <sheetViews>
    <sheetView showGridLines="0" tabSelected="1" view="pageBreakPreview" zoomScale="70" zoomScaleNormal="105" zoomScaleSheetLayoutView="70" workbookViewId="0">
      <selection activeCell="I12" sqref="I12"/>
    </sheetView>
  </sheetViews>
  <sheetFormatPr baseColWidth="10" defaultColWidth="11.453125" defaultRowHeight="15" x14ac:dyDescent="0.3"/>
  <cols>
    <col min="1" max="1" width="1.08984375" style="2" customWidth="1"/>
    <col min="2" max="2" width="5.6328125" style="1" bestFit="1" customWidth="1"/>
    <col min="3" max="5" width="11.453125" style="2"/>
    <col min="6" max="6" width="13.54296875" style="2" customWidth="1"/>
    <col min="7" max="7" width="14.08984375" style="3" bestFit="1" customWidth="1"/>
    <col min="8" max="8" width="11.453125" style="3"/>
    <col min="9" max="9" width="17.90625" style="2" customWidth="1"/>
    <col min="10" max="10" width="6.6328125" style="2" hidden="1" customWidth="1"/>
    <col min="11" max="11" width="5.6328125" style="2" hidden="1" customWidth="1"/>
    <col min="12" max="12" width="5.36328125" style="2" hidden="1" customWidth="1"/>
    <col min="13" max="13" width="6.08984375" style="2" hidden="1" customWidth="1"/>
    <col min="14" max="15" width="5.36328125" style="2" hidden="1" customWidth="1"/>
    <col min="16" max="16" width="6" style="2" hidden="1" customWidth="1"/>
    <col min="17" max="17" width="1" style="2" customWidth="1"/>
    <col min="18" max="24" width="11.453125" style="2"/>
    <col min="25" max="25" width="36.36328125" style="2" customWidth="1"/>
    <col min="26" max="16384" width="11.453125" style="2"/>
  </cols>
  <sheetData>
    <row r="1" spans="2:28" ht="15" customHeight="1" x14ac:dyDescent="0.3">
      <c r="B1" s="259" t="s">
        <v>173</v>
      </c>
      <c r="C1" s="259"/>
      <c r="D1" s="256"/>
      <c r="E1" s="257"/>
      <c r="F1" s="257"/>
      <c r="G1" s="257"/>
      <c r="H1" s="257"/>
      <c r="I1" s="255"/>
      <c r="J1" s="18"/>
      <c r="R1" s="267" t="s">
        <v>351</v>
      </c>
      <c r="S1" s="237"/>
      <c r="T1" s="237"/>
      <c r="U1" s="237"/>
      <c r="V1" s="237"/>
      <c r="W1" s="237"/>
      <c r="X1" s="237"/>
      <c r="Y1" s="237"/>
    </row>
    <row r="2" spans="2:28" ht="21.75" customHeight="1" x14ac:dyDescent="0.3">
      <c r="B2" s="259"/>
      <c r="C2" s="259"/>
      <c r="D2" s="257"/>
      <c r="E2" s="257"/>
      <c r="F2" s="257"/>
      <c r="G2" s="257"/>
      <c r="H2" s="257"/>
      <c r="I2" s="255"/>
      <c r="J2" s="18"/>
      <c r="R2" s="237"/>
      <c r="S2" s="237"/>
      <c r="T2" s="237"/>
      <c r="U2" s="237"/>
      <c r="V2" s="237"/>
      <c r="W2" s="237"/>
      <c r="X2" s="237"/>
      <c r="Y2" s="237"/>
    </row>
    <row r="3" spans="2:28" ht="10.5" customHeight="1" x14ac:dyDescent="0.3">
      <c r="B3" s="20"/>
      <c r="D3"/>
      <c r="E3"/>
      <c r="F3"/>
      <c r="G3"/>
      <c r="H3"/>
      <c r="I3" s="127" t="s">
        <v>349</v>
      </c>
      <c r="J3" s="18"/>
      <c r="R3" s="237"/>
      <c r="S3" s="237"/>
      <c r="T3" s="237"/>
      <c r="U3" s="237"/>
      <c r="V3" s="237"/>
      <c r="W3" s="237"/>
      <c r="X3" s="237"/>
      <c r="Y3" s="237"/>
    </row>
    <row r="4" spans="2:28" ht="20" x14ac:dyDescent="0.4">
      <c r="B4" s="20" t="s">
        <v>1</v>
      </c>
      <c r="C4" s="258" t="s">
        <v>0</v>
      </c>
      <c r="D4" s="258"/>
      <c r="E4" s="258"/>
      <c r="F4" s="258"/>
      <c r="I4" s="41"/>
      <c r="J4" s="18"/>
      <c r="K4"/>
      <c r="L4"/>
      <c r="M4"/>
      <c r="N4"/>
      <c r="O4"/>
      <c r="P4"/>
      <c r="Q4"/>
      <c r="R4" s="237"/>
      <c r="S4" s="237"/>
      <c r="T4" s="237"/>
      <c r="U4" s="237"/>
      <c r="V4" s="237"/>
      <c r="W4" s="237"/>
      <c r="X4" s="237"/>
      <c r="Y4" s="237"/>
    </row>
    <row r="5" spans="2:28" ht="8.4" customHeight="1" x14ac:dyDescent="0.4">
      <c r="B5" s="20"/>
      <c r="C5" s="205"/>
      <c r="D5" s="205"/>
      <c r="E5" s="205"/>
      <c r="F5" s="205"/>
      <c r="I5" s="41"/>
      <c r="J5" s="18"/>
      <c r="K5"/>
      <c r="L5"/>
      <c r="M5"/>
      <c r="N5"/>
      <c r="O5"/>
      <c r="P5"/>
      <c r="Q5"/>
      <c r="R5" s="125"/>
      <c r="S5" s="125"/>
      <c r="T5" s="125"/>
      <c r="U5" s="125"/>
      <c r="V5" s="125"/>
      <c r="W5" s="125"/>
      <c r="X5" s="125"/>
      <c r="Y5" s="125"/>
    </row>
    <row r="6" spans="2:28" ht="17" x14ac:dyDescent="0.3">
      <c r="B6" s="20"/>
      <c r="C6" s="224" t="s">
        <v>264</v>
      </c>
      <c r="D6" s="224"/>
      <c r="E6" s="224"/>
      <c r="F6" s="224"/>
      <c r="G6" s="224"/>
      <c r="H6" s="75"/>
      <c r="I6" s="23" t="s">
        <v>261</v>
      </c>
      <c r="J6" s="18"/>
      <c r="K6"/>
      <c r="L6"/>
      <c r="M6"/>
      <c r="N6"/>
      <c r="O6"/>
      <c r="P6"/>
      <c r="Q6"/>
      <c r="R6" s="223" t="s">
        <v>348</v>
      </c>
      <c r="S6" s="223"/>
      <c r="T6" s="223"/>
      <c r="U6" s="223"/>
      <c r="V6" s="223"/>
      <c r="W6" s="223"/>
      <c r="X6" s="223"/>
      <c r="Y6" s="223"/>
    </row>
    <row r="7" spans="2:28" x14ac:dyDescent="0.3">
      <c r="B7" s="20"/>
      <c r="C7" s="214" t="s">
        <v>350</v>
      </c>
      <c r="D7" s="206"/>
      <c r="E7" s="206"/>
      <c r="F7" s="206"/>
      <c r="G7" s="206"/>
      <c r="H7" s="206"/>
      <c r="I7" s="207"/>
      <c r="J7" s="18"/>
      <c r="K7"/>
      <c r="L7"/>
      <c r="M7"/>
      <c r="N7"/>
      <c r="O7"/>
      <c r="P7"/>
      <c r="Q7"/>
      <c r="R7" s="223"/>
      <c r="S7" s="223"/>
      <c r="T7" s="223"/>
      <c r="U7" s="223"/>
      <c r="V7" s="223"/>
      <c r="W7" s="223"/>
      <c r="X7" s="223"/>
      <c r="Y7" s="223"/>
    </row>
    <row r="8" spans="2:28" ht="6" customHeight="1" x14ac:dyDescent="0.3">
      <c r="B8" s="20"/>
      <c r="I8" s="22"/>
      <c r="K8"/>
      <c r="L8"/>
      <c r="M8"/>
      <c r="N8"/>
      <c r="O8"/>
      <c r="P8"/>
      <c r="Q8"/>
      <c r="R8" s="223"/>
      <c r="S8" s="223"/>
      <c r="T8" s="223"/>
      <c r="U8" s="223"/>
      <c r="V8" s="223"/>
      <c r="W8" s="223"/>
      <c r="X8" s="223"/>
      <c r="Y8" s="223"/>
    </row>
    <row r="9" spans="2:28" ht="20.25" customHeight="1" x14ac:dyDescent="0.3">
      <c r="B9" s="20" t="s">
        <v>2</v>
      </c>
      <c r="C9" s="227" t="s">
        <v>299</v>
      </c>
      <c r="D9" s="227"/>
      <c r="E9" s="227"/>
      <c r="F9" s="227"/>
      <c r="G9" s="227"/>
      <c r="H9" s="227"/>
      <c r="I9" s="249"/>
      <c r="J9" s="16"/>
      <c r="K9"/>
      <c r="L9"/>
      <c r="M9"/>
      <c r="N9"/>
      <c r="O9"/>
      <c r="P9"/>
      <c r="Q9"/>
      <c r="R9" s="223"/>
      <c r="S9" s="223"/>
      <c r="T9" s="223"/>
      <c r="U9" s="223"/>
      <c r="V9" s="223"/>
      <c r="W9" s="223"/>
      <c r="X9" s="223"/>
      <c r="Y9" s="223"/>
    </row>
    <row r="10" spans="2:28" ht="6" customHeight="1" x14ac:dyDescent="0.3">
      <c r="B10" s="229"/>
      <c r="C10" s="230"/>
      <c r="D10" s="230"/>
      <c r="E10" s="230"/>
      <c r="F10" s="230"/>
      <c r="G10" s="230"/>
      <c r="H10" s="230"/>
      <c r="I10" s="231"/>
      <c r="J10" s="115"/>
      <c r="K10"/>
      <c r="L10"/>
      <c r="M10"/>
      <c r="N10"/>
      <c r="O10"/>
      <c r="P10"/>
      <c r="Q10"/>
      <c r="R10" s="210"/>
      <c r="S10" s="210"/>
      <c r="T10" s="210"/>
      <c r="U10" s="210"/>
      <c r="V10" s="210"/>
      <c r="W10" s="210"/>
      <c r="X10" s="210"/>
      <c r="Y10" s="210"/>
    </row>
    <row r="11" spans="2:28" ht="15" customHeight="1" x14ac:dyDescent="0.3">
      <c r="B11" s="111"/>
      <c r="C11" s="227" t="s">
        <v>178</v>
      </c>
      <c r="D11" s="227"/>
      <c r="E11" s="227"/>
      <c r="G11" s="2"/>
      <c r="H11" s="75"/>
      <c r="I11" s="23" t="s">
        <v>3</v>
      </c>
      <c r="J11" s="114"/>
      <c r="K11"/>
      <c r="L11">
        <f>IF(H11&gt;1,100,0)</f>
        <v>0</v>
      </c>
      <c r="M11">
        <f>IF(H11*H22/10000&lt;10,L11,200)</f>
        <v>0</v>
      </c>
      <c r="N11"/>
      <c r="O11"/>
      <c r="P11"/>
      <c r="Q11"/>
      <c r="R11" s="260" t="s">
        <v>346</v>
      </c>
      <c r="S11" s="261"/>
      <c r="T11" s="261"/>
      <c r="U11" s="261"/>
      <c r="V11" s="261"/>
      <c r="W11" s="261"/>
      <c r="X11" s="261"/>
      <c r="Y11" s="261"/>
    </row>
    <row r="12" spans="2:28" ht="20.149999999999999" customHeight="1" x14ac:dyDescent="0.3">
      <c r="B12" s="111"/>
      <c r="D12" s="232" t="s">
        <v>255</v>
      </c>
      <c r="E12" s="232"/>
      <c r="F12" s="232"/>
      <c r="G12" s="232"/>
      <c r="H12" s="232"/>
      <c r="I12" s="22"/>
      <c r="J12" s="112"/>
      <c r="K12"/>
      <c r="L12"/>
      <c r="M12"/>
      <c r="N12"/>
      <c r="O12"/>
      <c r="P12"/>
      <c r="Q12"/>
      <c r="R12" s="261"/>
      <c r="S12" s="261"/>
      <c r="T12" s="261"/>
      <c r="U12" s="261"/>
      <c r="V12" s="261"/>
      <c r="W12" s="261"/>
      <c r="X12" s="261"/>
      <c r="Y12" s="261"/>
    </row>
    <row r="13" spans="2:28" ht="20.149999999999999" customHeight="1" x14ac:dyDescent="0.3">
      <c r="B13" s="111"/>
      <c r="D13" s="232"/>
      <c r="E13" s="232"/>
      <c r="F13" s="232"/>
      <c r="G13" s="232"/>
      <c r="H13" s="232"/>
      <c r="I13" s="22"/>
      <c r="J13" s="112"/>
      <c r="K13"/>
      <c r="L13"/>
      <c r="M13"/>
      <c r="N13"/>
      <c r="O13"/>
      <c r="P13"/>
      <c r="Q13"/>
      <c r="R13" s="261"/>
      <c r="S13" s="261"/>
      <c r="T13" s="261"/>
      <c r="U13" s="261"/>
      <c r="V13" s="261"/>
      <c r="W13" s="261"/>
      <c r="X13" s="261"/>
      <c r="Y13" s="261"/>
    </row>
    <row r="14" spans="2:28" ht="5.15" customHeight="1" x14ac:dyDescent="0.3">
      <c r="B14" s="250"/>
      <c r="C14" s="251"/>
      <c r="D14" s="251"/>
      <c r="E14" s="251"/>
      <c r="F14" s="251"/>
      <c r="G14" s="251"/>
      <c r="H14" s="251"/>
      <c r="I14" s="252"/>
      <c r="J14" s="113"/>
      <c r="K14"/>
      <c r="L14"/>
      <c r="M14"/>
      <c r="N14"/>
      <c r="O14"/>
      <c r="P14"/>
      <c r="Q14"/>
      <c r="R14" s="124"/>
      <c r="S14" s="124"/>
      <c r="T14" s="124"/>
      <c r="U14" s="124"/>
      <c r="V14" s="124"/>
      <c r="W14" s="124"/>
      <c r="X14" s="124"/>
      <c r="Y14" s="124"/>
    </row>
    <row r="15" spans="2:28" ht="15" customHeight="1" x14ac:dyDescent="0.35">
      <c r="B15" s="20"/>
      <c r="C15" s="227" t="s">
        <v>179</v>
      </c>
      <c r="D15" s="227"/>
      <c r="E15" s="227"/>
      <c r="G15" s="2"/>
      <c r="H15" s="75"/>
      <c r="I15" s="23" t="s">
        <v>3</v>
      </c>
      <c r="J15" s="114"/>
      <c r="K15"/>
      <c r="M15">
        <f>IF(H15&gt;1,200,0)</f>
        <v>0</v>
      </c>
      <c r="N15"/>
      <c r="O15"/>
      <c r="P15"/>
      <c r="Q15"/>
      <c r="R15" s="239" t="s">
        <v>347</v>
      </c>
      <c r="S15" s="262"/>
      <c r="T15" s="262"/>
      <c r="U15" s="262"/>
      <c r="V15" s="262"/>
      <c r="W15" s="262"/>
      <c r="X15" s="262"/>
      <c r="Y15" s="263"/>
      <c r="AB15" s="71"/>
    </row>
    <row r="16" spans="2:28" ht="40.5" customHeight="1" x14ac:dyDescent="0.3">
      <c r="B16" s="229"/>
      <c r="C16" s="230"/>
      <c r="D16" s="232" t="s">
        <v>271</v>
      </c>
      <c r="E16" s="232"/>
      <c r="F16" s="232"/>
      <c r="G16" s="232"/>
      <c r="H16" s="225"/>
      <c r="I16" s="226"/>
      <c r="J16" s="114"/>
      <c r="K16"/>
      <c r="L16"/>
      <c r="M16"/>
      <c r="N16"/>
      <c r="O16"/>
      <c r="P16"/>
      <c r="Q16"/>
      <c r="R16" s="264"/>
      <c r="S16" s="265"/>
      <c r="T16" s="265"/>
      <c r="U16" s="265"/>
      <c r="V16" s="265"/>
      <c r="W16" s="265"/>
      <c r="X16" s="265"/>
      <c r="Y16" s="266"/>
    </row>
    <row r="17" spans="2:35" ht="5.15" customHeight="1" x14ac:dyDescent="0.3">
      <c r="B17" s="229"/>
      <c r="C17" s="230"/>
      <c r="D17" s="230"/>
      <c r="E17" s="230"/>
      <c r="F17" s="230"/>
      <c r="G17" s="230"/>
      <c r="H17" s="225"/>
      <c r="I17" s="226"/>
      <c r="J17" s="114"/>
      <c r="K17"/>
      <c r="L17"/>
      <c r="M17"/>
      <c r="N17"/>
      <c r="O17"/>
      <c r="P17"/>
      <c r="Q17"/>
      <c r="R17" s="123"/>
      <c r="S17" s="123"/>
      <c r="T17" s="123"/>
      <c r="U17" s="123"/>
      <c r="V17" s="123"/>
      <c r="W17" s="123"/>
      <c r="X17" s="123"/>
      <c r="Y17" s="123"/>
    </row>
    <row r="18" spans="2:35" ht="5.15" customHeight="1" x14ac:dyDescent="0.3">
      <c r="B18" s="229"/>
      <c r="C18" s="230"/>
      <c r="D18" s="230"/>
      <c r="E18" s="230"/>
      <c r="F18" s="230"/>
      <c r="G18" s="230"/>
      <c r="I18" s="22"/>
      <c r="J18" s="112"/>
      <c r="K18"/>
      <c r="L18"/>
      <c r="M18"/>
      <c r="N18"/>
      <c r="O18"/>
      <c r="P18"/>
      <c r="Q18"/>
      <c r="R18" s="239" t="s">
        <v>335</v>
      </c>
      <c r="S18" s="240"/>
      <c r="T18" s="240"/>
      <c r="U18" s="240"/>
      <c r="V18" s="240"/>
      <c r="W18" s="240"/>
      <c r="X18" s="240"/>
      <c r="Y18" s="241"/>
    </row>
    <row r="19" spans="2:35" ht="15" customHeight="1" x14ac:dyDescent="0.3">
      <c r="B19" s="20"/>
      <c r="C19" s="227" t="s">
        <v>227</v>
      </c>
      <c r="D19" s="227"/>
      <c r="E19" s="227"/>
      <c r="F19" s="227"/>
      <c r="G19" s="2"/>
      <c r="H19" s="75"/>
      <c r="I19" s="23" t="s">
        <v>3</v>
      </c>
      <c r="J19" s="3"/>
      <c r="K19"/>
      <c r="L19"/>
      <c r="M19">
        <f>IF(H19&gt;1,100,0)</f>
        <v>0</v>
      </c>
      <c r="N19"/>
      <c r="O19"/>
      <c r="P19"/>
      <c r="Q19"/>
      <c r="R19" s="242"/>
      <c r="S19" s="243"/>
      <c r="T19" s="243"/>
      <c r="U19" s="243"/>
      <c r="V19" s="243"/>
      <c r="W19" s="243"/>
      <c r="X19" s="243"/>
      <c r="Y19" s="244"/>
    </row>
    <row r="20" spans="2:35" ht="60.75" customHeight="1" x14ac:dyDescent="0.3">
      <c r="B20" s="20"/>
      <c r="D20" s="232" t="s">
        <v>279</v>
      </c>
      <c r="E20" s="232"/>
      <c r="F20" s="232"/>
      <c r="G20" s="232"/>
      <c r="H20" s="225"/>
      <c r="I20" s="226"/>
      <c r="J20" s="3"/>
      <c r="K20"/>
      <c r="L20"/>
      <c r="M20"/>
      <c r="N20"/>
      <c r="O20"/>
      <c r="P20"/>
      <c r="Q20"/>
      <c r="R20" s="245"/>
      <c r="S20" s="246"/>
      <c r="T20" s="246"/>
      <c r="U20" s="246"/>
      <c r="V20" s="246"/>
      <c r="W20" s="246"/>
      <c r="X20" s="246"/>
      <c r="Y20" s="247"/>
    </row>
    <row r="21" spans="2:35" ht="5.15" customHeight="1" x14ac:dyDescent="0.3">
      <c r="B21" s="20"/>
      <c r="D21" s="95"/>
      <c r="E21" s="95"/>
      <c r="F21" s="95"/>
      <c r="G21" s="95"/>
      <c r="I21" s="22"/>
      <c r="K21"/>
      <c r="L21"/>
      <c r="M21"/>
      <c r="N21"/>
      <c r="O21"/>
      <c r="P21"/>
      <c r="Q21"/>
      <c r="S21" s="202"/>
      <c r="T21" s="202"/>
      <c r="U21" s="202"/>
      <c r="V21" s="202"/>
      <c r="W21" s="202"/>
      <c r="X21" s="202"/>
      <c r="Y21" s="202"/>
    </row>
    <row r="22" spans="2:35" ht="15" customHeight="1" x14ac:dyDescent="0.4">
      <c r="B22" s="20"/>
      <c r="C22" s="227" t="s">
        <v>4</v>
      </c>
      <c r="D22" s="227"/>
      <c r="E22" s="227"/>
      <c r="G22" s="2"/>
      <c r="H22" s="75"/>
      <c r="I22" s="23" t="s">
        <v>5</v>
      </c>
      <c r="J22" s="3"/>
      <c r="K22"/>
      <c r="L22"/>
      <c r="M22">
        <f>IF(H22&gt;1,100,0)</f>
        <v>0</v>
      </c>
      <c r="N22"/>
      <c r="O22"/>
      <c r="P22"/>
      <c r="Q22"/>
      <c r="R22" s="239" t="s">
        <v>340</v>
      </c>
      <c r="S22" s="240"/>
      <c r="T22" s="240"/>
      <c r="U22" s="240"/>
      <c r="V22" s="240"/>
      <c r="W22" s="240"/>
      <c r="X22" s="240"/>
      <c r="Y22" s="241"/>
      <c r="AA22" s="69"/>
    </row>
    <row r="23" spans="2:35" ht="51" customHeight="1" x14ac:dyDescent="0.3">
      <c r="B23" s="20"/>
      <c r="D23" s="232" t="s">
        <v>341</v>
      </c>
      <c r="E23" s="232"/>
      <c r="F23" s="232"/>
      <c r="G23" s="232"/>
      <c r="I23" s="22"/>
      <c r="K23"/>
      <c r="L23"/>
      <c r="M23"/>
      <c r="N23"/>
      <c r="O23"/>
      <c r="P23"/>
      <c r="Q23"/>
      <c r="R23" s="245"/>
      <c r="S23" s="246"/>
      <c r="T23" s="246"/>
      <c r="U23" s="246"/>
      <c r="V23" s="246"/>
      <c r="W23" s="246"/>
      <c r="X23" s="246"/>
      <c r="Y23" s="247"/>
    </row>
    <row r="24" spans="2:35" ht="5.15" customHeight="1" x14ac:dyDescent="0.3">
      <c r="B24" s="229"/>
      <c r="C24" s="230"/>
      <c r="D24" s="230"/>
      <c r="E24" s="230"/>
      <c r="F24" s="230"/>
      <c r="G24" s="230"/>
      <c r="H24" s="230"/>
      <c r="I24" s="231"/>
      <c r="J24" s="115"/>
      <c r="K24"/>
      <c r="L24"/>
      <c r="M24"/>
      <c r="N24"/>
      <c r="O24"/>
      <c r="P24"/>
      <c r="Q24"/>
    </row>
    <row r="25" spans="2:35" ht="16.5" customHeight="1" x14ac:dyDescent="0.3">
      <c r="B25" s="20"/>
      <c r="C25" s="227" t="s">
        <v>6</v>
      </c>
      <c r="D25" s="227"/>
      <c r="E25" s="227"/>
      <c r="F25" s="227"/>
      <c r="G25" s="227"/>
      <c r="H25" s="75"/>
      <c r="I25" s="23" t="s">
        <v>23</v>
      </c>
      <c r="J25" s="3"/>
      <c r="K25"/>
      <c r="L25"/>
      <c r="M25"/>
      <c r="N25"/>
      <c r="O25"/>
      <c r="P25"/>
      <c r="Q25"/>
      <c r="R25" s="237" t="s">
        <v>269</v>
      </c>
      <c r="S25" s="237"/>
      <c r="T25" s="237"/>
      <c r="U25" s="237"/>
      <c r="V25" s="237"/>
      <c r="W25" s="237"/>
      <c r="X25" s="237"/>
      <c r="Y25" s="237"/>
    </row>
    <row r="26" spans="2:35" ht="15" customHeight="1" x14ac:dyDescent="0.3">
      <c r="B26" s="20"/>
      <c r="D26" s="4" t="s">
        <v>92</v>
      </c>
      <c r="F26" s="24" t="s">
        <v>7</v>
      </c>
      <c r="G26" s="24" t="s">
        <v>20</v>
      </c>
      <c r="H26" s="225"/>
      <c r="I26" s="226"/>
      <c r="J26" s="3"/>
      <c r="K26"/>
      <c r="L26"/>
      <c r="M26"/>
      <c r="N26"/>
      <c r="O26"/>
      <c r="P26"/>
      <c r="Q26"/>
      <c r="R26" s="237"/>
      <c r="S26" s="237"/>
      <c r="T26" s="237"/>
      <c r="U26" s="237"/>
      <c r="V26" s="237"/>
      <c r="W26" s="237"/>
      <c r="X26" s="237"/>
      <c r="Y26" s="237"/>
      <c r="AB26" s="254"/>
      <c r="AC26" s="254"/>
      <c r="AD26" s="254"/>
      <c r="AE26" s="254"/>
      <c r="AF26" s="254"/>
      <c r="AG26" s="254"/>
      <c r="AH26" s="254"/>
      <c r="AI26" s="254"/>
    </row>
    <row r="27" spans="2:35" ht="15" customHeight="1" x14ac:dyDescent="0.3">
      <c r="B27" s="20"/>
      <c r="D27" s="4"/>
      <c r="F27" s="24" t="s">
        <v>7</v>
      </c>
      <c r="G27" s="24" t="s">
        <v>249</v>
      </c>
      <c r="H27" s="225"/>
      <c r="I27" s="226"/>
      <c r="J27" s="3"/>
      <c r="K27"/>
      <c r="L27"/>
      <c r="M27"/>
      <c r="N27"/>
      <c r="O27"/>
      <c r="P27"/>
      <c r="Q27"/>
      <c r="R27" s="237"/>
      <c r="S27" s="237"/>
      <c r="T27" s="237"/>
      <c r="U27" s="237"/>
      <c r="V27" s="237"/>
      <c r="W27" s="237"/>
      <c r="X27" s="237"/>
      <c r="Y27" s="237"/>
      <c r="AB27" s="254"/>
      <c r="AC27" s="254"/>
      <c r="AD27" s="254"/>
      <c r="AE27" s="254"/>
      <c r="AF27" s="254"/>
      <c r="AG27" s="254"/>
      <c r="AH27" s="254"/>
      <c r="AI27" s="254"/>
    </row>
    <row r="28" spans="2:35" ht="15" customHeight="1" x14ac:dyDescent="0.3">
      <c r="B28" s="20"/>
      <c r="F28" s="24" t="s">
        <v>7</v>
      </c>
      <c r="G28" s="24" t="s">
        <v>21</v>
      </c>
      <c r="H28" s="225"/>
      <c r="I28" s="226"/>
      <c r="J28" s="3"/>
      <c r="K28"/>
      <c r="L28"/>
      <c r="M28"/>
      <c r="N28"/>
      <c r="O28"/>
      <c r="P28"/>
      <c r="Q28"/>
      <c r="R28" s="125"/>
      <c r="S28" s="125"/>
      <c r="T28" s="125"/>
      <c r="U28" s="125"/>
      <c r="V28" s="125"/>
      <c r="W28" s="125"/>
      <c r="X28" s="125"/>
      <c r="Y28" s="125"/>
      <c r="AB28" s="254"/>
      <c r="AC28" s="254"/>
      <c r="AD28" s="254"/>
      <c r="AE28" s="254"/>
      <c r="AF28" s="254"/>
      <c r="AG28" s="254"/>
      <c r="AH28" s="254"/>
      <c r="AI28" s="254"/>
    </row>
    <row r="29" spans="2:35" ht="15" customHeight="1" x14ac:dyDescent="0.3">
      <c r="B29" s="20"/>
      <c r="F29" s="24" t="s">
        <v>7</v>
      </c>
      <c r="G29" s="24" t="s">
        <v>22</v>
      </c>
      <c r="H29" s="225"/>
      <c r="I29" s="226"/>
      <c r="J29" s="3"/>
      <c r="K29"/>
      <c r="L29"/>
      <c r="M29"/>
      <c r="N29"/>
      <c r="O29"/>
      <c r="P29"/>
      <c r="Q29"/>
      <c r="R29" s="125"/>
      <c r="S29" s="125"/>
      <c r="T29" s="125"/>
      <c r="U29" s="125"/>
      <c r="V29" s="125"/>
      <c r="W29" s="125"/>
      <c r="X29" s="125"/>
      <c r="Y29" s="125"/>
      <c r="AB29" s="254"/>
      <c r="AC29" s="254"/>
      <c r="AD29" s="254"/>
      <c r="AE29" s="254"/>
      <c r="AF29" s="254"/>
      <c r="AG29" s="254"/>
      <c r="AH29" s="254"/>
      <c r="AI29" s="254"/>
    </row>
    <row r="30" spans="2:35" ht="5.15" customHeight="1" x14ac:dyDescent="0.3">
      <c r="B30" s="229"/>
      <c r="C30" s="230"/>
      <c r="D30" s="230"/>
      <c r="E30" s="230"/>
      <c r="F30" s="230"/>
      <c r="G30" s="230"/>
      <c r="H30" s="230"/>
      <c r="I30" s="231"/>
      <c r="J30" s="115"/>
      <c r="K30" s="110"/>
      <c r="L30" s="110"/>
      <c r="M30" s="110"/>
      <c r="N30" s="110"/>
      <c r="O30" s="110"/>
      <c r="P30" s="110"/>
      <c r="Q30" s="110"/>
      <c r="R30" s="212"/>
      <c r="S30" s="212"/>
      <c r="T30" s="212"/>
      <c r="U30" s="212"/>
      <c r="V30" s="212"/>
      <c r="W30" s="212"/>
      <c r="X30" s="212"/>
      <c r="Y30" s="212"/>
      <c r="AB30" s="254"/>
      <c r="AC30" s="254"/>
      <c r="AD30" s="254"/>
      <c r="AE30" s="254"/>
      <c r="AF30" s="254"/>
      <c r="AG30" s="254"/>
      <c r="AH30" s="254"/>
      <c r="AI30" s="254"/>
    </row>
    <row r="31" spans="2:35" ht="15" hidden="1" customHeight="1" x14ac:dyDescent="0.3">
      <c r="B31" s="229"/>
      <c r="C31" s="230"/>
      <c r="D31" s="230"/>
      <c r="E31" s="230"/>
      <c r="F31" s="230"/>
      <c r="G31" s="230"/>
      <c r="H31" s="230"/>
      <c r="I31" s="231"/>
      <c r="J31" s="115"/>
      <c r="K31" s="110"/>
      <c r="L31" s="110"/>
      <c r="M31" s="110"/>
      <c r="N31" s="110"/>
      <c r="O31" s="110"/>
      <c r="P31" s="110"/>
      <c r="Q31" s="110"/>
      <c r="R31" s="209" t="s">
        <v>348</v>
      </c>
      <c r="S31" s="209"/>
      <c r="T31" s="209"/>
      <c r="U31" s="209"/>
      <c r="V31" s="209"/>
      <c r="W31" s="209"/>
      <c r="X31" s="209"/>
      <c r="Y31" s="209"/>
      <c r="AB31" s="254"/>
      <c r="AC31" s="254"/>
      <c r="AD31" s="254"/>
      <c r="AE31" s="254"/>
      <c r="AF31" s="254"/>
      <c r="AG31" s="254"/>
      <c r="AH31" s="254"/>
      <c r="AI31" s="254"/>
    </row>
    <row r="32" spans="2:35" ht="18.649999999999999" hidden="1" customHeight="1" x14ac:dyDescent="0.3">
      <c r="B32" s="20"/>
      <c r="C32" s="224" t="s">
        <v>264</v>
      </c>
      <c r="D32" s="224"/>
      <c r="E32" s="224"/>
      <c r="F32" s="224"/>
      <c r="G32" s="224"/>
      <c r="H32" s="208">
        <f>H6</f>
        <v>0</v>
      </c>
      <c r="I32" s="23" t="s">
        <v>261</v>
      </c>
      <c r="J32" s="3"/>
      <c r="K32" s="110"/>
      <c r="L32" s="110"/>
      <c r="M32" s="110">
        <f>IF(H32&gt;0.9,400,0)</f>
        <v>0</v>
      </c>
      <c r="N32" s="110"/>
      <c r="O32" s="110">
        <v>600</v>
      </c>
      <c r="P32" s="122">
        <f>IF(H32&gt;0.9,2500,O32)</f>
        <v>600</v>
      </c>
      <c r="Q32" s="110"/>
      <c r="R32" s="209"/>
      <c r="S32" s="209"/>
      <c r="T32" s="209"/>
      <c r="U32" s="209"/>
      <c r="V32" s="209"/>
      <c r="W32" s="209"/>
      <c r="X32" s="209"/>
      <c r="Y32" s="209"/>
      <c r="AB32" s="254"/>
      <c r="AC32" s="254"/>
      <c r="AD32" s="254"/>
      <c r="AE32" s="254"/>
      <c r="AF32" s="254"/>
      <c r="AG32" s="254"/>
      <c r="AH32" s="254"/>
      <c r="AI32" s="254"/>
    </row>
    <row r="33" spans="2:35" ht="9.65" hidden="1" customHeight="1" x14ac:dyDescent="0.3">
      <c r="J33" s="115"/>
      <c r="K33" s="110"/>
      <c r="L33" s="110"/>
      <c r="M33" s="110"/>
      <c r="N33" s="110"/>
      <c r="O33" s="110"/>
      <c r="P33" s="110"/>
      <c r="Q33" s="110"/>
      <c r="R33" s="209"/>
      <c r="S33" s="209"/>
      <c r="T33" s="209"/>
      <c r="U33" s="209"/>
      <c r="V33" s="209"/>
      <c r="W33" s="209"/>
      <c r="X33" s="209"/>
      <c r="Y33" s="209"/>
      <c r="AB33" s="254"/>
      <c r="AC33" s="254"/>
      <c r="AD33" s="254"/>
      <c r="AE33" s="254"/>
      <c r="AF33" s="254"/>
      <c r="AG33" s="254"/>
      <c r="AH33" s="254"/>
      <c r="AI33" s="254"/>
    </row>
    <row r="34" spans="2:35" ht="20.25" customHeight="1" x14ac:dyDescent="0.3">
      <c r="B34" s="20" t="s">
        <v>8</v>
      </c>
      <c r="C34" s="227" t="s">
        <v>84</v>
      </c>
      <c r="D34" s="227"/>
      <c r="E34" s="227"/>
      <c r="F34" s="227"/>
      <c r="G34" s="227"/>
      <c r="H34" s="227"/>
      <c r="I34" s="249"/>
      <c r="J34" s="16"/>
      <c r="K34" s="110"/>
      <c r="L34" s="110"/>
      <c r="M34" s="110"/>
      <c r="N34" s="110"/>
      <c r="O34" s="110"/>
      <c r="P34" s="110"/>
      <c r="Q34" s="110"/>
      <c r="R34" s="209"/>
      <c r="S34" s="209"/>
      <c r="T34" s="209"/>
      <c r="U34" s="209"/>
      <c r="V34" s="209"/>
      <c r="W34" s="209"/>
      <c r="X34" s="209"/>
      <c r="Y34" s="209"/>
      <c r="AB34" s="254"/>
      <c r="AC34" s="254"/>
      <c r="AD34" s="254"/>
      <c r="AE34" s="254"/>
      <c r="AF34" s="254"/>
      <c r="AG34" s="254"/>
      <c r="AH34" s="254"/>
      <c r="AI34" s="254"/>
    </row>
    <row r="35" spans="2:35" ht="45" customHeight="1" x14ac:dyDescent="0.3">
      <c r="B35" s="20"/>
      <c r="C35" s="25"/>
      <c r="D35" s="228" t="s">
        <v>9</v>
      </c>
      <c r="E35" s="228"/>
      <c r="F35" s="228"/>
      <c r="G35" s="26"/>
      <c r="I35" s="22"/>
      <c r="K35"/>
      <c r="L35"/>
      <c r="M35"/>
      <c r="N35"/>
      <c r="O35"/>
      <c r="P35"/>
      <c r="Q35"/>
      <c r="R35" s="209"/>
      <c r="S35" s="209"/>
      <c r="T35" s="209"/>
      <c r="U35" s="209"/>
      <c r="V35" s="209"/>
      <c r="W35" s="209"/>
      <c r="X35" s="209"/>
      <c r="Y35" s="209"/>
    </row>
    <row r="36" spans="2:35" ht="5.15" customHeight="1" x14ac:dyDescent="0.3">
      <c r="B36" s="20"/>
      <c r="C36" s="25"/>
      <c r="D36" s="96"/>
      <c r="E36" s="96"/>
      <c r="F36" s="96"/>
      <c r="G36" s="26"/>
      <c r="I36" s="22"/>
      <c r="K36"/>
      <c r="L36"/>
      <c r="M36"/>
      <c r="N36"/>
      <c r="O36"/>
      <c r="P36"/>
      <c r="Q36"/>
      <c r="R36" s="123"/>
      <c r="S36" s="123"/>
      <c r="T36" s="123"/>
      <c r="U36" s="123"/>
      <c r="V36" s="123"/>
      <c r="W36" s="123"/>
      <c r="X36" s="123"/>
      <c r="Y36" s="123"/>
    </row>
    <row r="37" spans="2:35" ht="15" customHeight="1" x14ac:dyDescent="0.3">
      <c r="B37" s="20"/>
      <c r="C37" s="227" t="s">
        <v>6</v>
      </c>
      <c r="D37" s="227"/>
      <c r="E37" s="227"/>
      <c r="F37" s="227"/>
      <c r="G37" s="227"/>
      <c r="H37" s="75"/>
      <c r="I37" s="23" t="s">
        <v>23</v>
      </c>
      <c r="J37" s="3"/>
      <c r="K37"/>
      <c r="L37"/>
      <c r="M37"/>
      <c r="N37"/>
      <c r="O37"/>
      <c r="P37"/>
      <c r="Q37"/>
    </row>
    <row r="38" spans="2:35" ht="15" customHeight="1" x14ac:dyDescent="0.3">
      <c r="B38" s="20"/>
      <c r="D38" s="4" t="s">
        <v>92</v>
      </c>
      <c r="F38" s="24" t="s">
        <v>7</v>
      </c>
      <c r="G38" s="24" t="s">
        <v>20</v>
      </c>
      <c r="H38" s="225"/>
      <c r="I38" s="226"/>
      <c r="J38" s="3"/>
      <c r="K38"/>
      <c r="L38"/>
      <c r="M38"/>
      <c r="N38"/>
      <c r="O38"/>
      <c r="P38"/>
      <c r="Q38"/>
      <c r="R38" s="239" t="s">
        <v>272</v>
      </c>
      <c r="S38" s="240"/>
      <c r="T38" s="240"/>
      <c r="U38" s="240"/>
      <c r="V38" s="240"/>
      <c r="W38" s="240"/>
      <c r="X38" s="240"/>
      <c r="Y38" s="241"/>
    </row>
    <row r="39" spans="2:35" x14ac:dyDescent="0.3">
      <c r="B39" s="20"/>
      <c r="F39" s="24" t="s">
        <v>7</v>
      </c>
      <c r="G39" s="24" t="s">
        <v>21</v>
      </c>
      <c r="H39" s="225"/>
      <c r="I39" s="226"/>
      <c r="J39" s="3"/>
      <c r="K39"/>
      <c r="L39"/>
      <c r="M39"/>
      <c r="N39"/>
      <c r="O39"/>
      <c r="P39"/>
      <c r="Q39"/>
      <c r="R39" s="242"/>
      <c r="S39" s="243"/>
      <c r="T39" s="243"/>
      <c r="U39" s="243"/>
      <c r="V39" s="243"/>
      <c r="W39" s="243"/>
      <c r="X39" s="243"/>
      <c r="Y39" s="244"/>
    </row>
    <row r="40" spans="2:35" ht="18" customHeight="1" x14ac:dyDescent="0.3">
      <c r="B40" s="20"/>
      <c r="F40" s="24" t="s">
        <v>7</v>
      </c>
      <c r="G40" s="24" t="s">
        <v>22</v>
      </c>
      <c r="H40" s="225"/>
      <c r="I40" s="226"/>
      <c r="J40" s="3"/>
      <c r="K40"/>
      <c r="L40"/>
      <c r="M40"/>
      <c r="N40"/>
      <c r="O40"/>
      <c r="P40"/>
      <c r="Q40"/>
      <c r="R40" s="242"/>
      <c r="S40" s="243"/>
      <c r="T40" s="243"/>
      <c r="U40" s="243"/>
      <c r="V40" s="243"/>
      <c r="W40" s="243"/>
      <c r="X40" s="243"/>
      <c r="Y40" s="244"/>
    </row>
    <row r="41" spans="2:35" ht="15" customHeight="1" x14ac:dyDescent="0.3">
      <c r="B41" s="229"/>
      <c r="C41" s="230"/>
      <c r="D41" s="230"/>
      <c r="E41" s="230"/>
      <c r="F41" s="230"/>
      <c r="G41" s="230"/>
      <c r="H41" s="225"/>
      <c r="I41" s="226"/>
      <c r="J41" s="3"/>
      <c r="K41"/>
      <c r="L41"/>
      <c r="M41"/>
      <c r="N41"/>
      <c r="O41"/>
      <c r="P41"/>
      <c r="Q41"/>
      <c r="R41" s="245"/>
      <c r="S41" s="246"/>
      <c r="T41" s="246"/>
      <c r="U41" s="246"/>
      <c r="V41" s="246"/>
      <c r="W41" s="246"/>
      <c r="X41" s="246"/>
      <c r="Y41" s="247"/>
    </row>
    <row r="42" spans="2:35" ht="5.15" customHeight="1" x14ac:dyDescent="0.3">
      <c r="B42" s="229"/>
      <c r="C42" s="230"/>
      <c r="D42" s="230"/>
      <c r="E42" s="230"/>
      <c r="F42" s="230"/>
      <c r="G42" s="230"/>
      <c r="H42" s="225"/>
      <c r="I42" s="226"/>
      <c r="J42" s="3"/>
      <c r="K42"/>
      <c r="L42"/>
      <c r="M42"/>
      <c r="N42"/>
      <c r="O42"/>
      <c r="P42"/>
      <c r="Q42"/>
      <c r="R42" s="123"/>
      <c r="S42" s="123"/>
      <c r="T42" s="123"/>
      <c r="U42" s="123"/>
      <c r="V42" s="123"/>
      <c r="W42" s="123"/>
      <c r="X42" s="123"/>
      <c r="Y42" s="123"/>
    </row>
    <row r="43" spans="2:35" ht="15" customHeight="1" x14ac:dyDescent="0.3">
      <c r="B43" s="20"/>
      <c r="C43" s="227" t="s">
        <v>10</v>
      </c>
      <c r="D43" s="227"/>
      <c r="H43" s="225"/>
      <c r="I43" s="226"/>
      <c r="J43" s="3"/>
      <c r="K43"/>
      <c r="L43"/>
      <c r="M43" s="4">
        <f>IF(J75&gt;0.01,100,0)</f>
        <v>0</v>
      </c>
      <c r="N43"/>
      <c r="O43"/>
      <c r="P43"/>
      <c r="Q43"/>
      <c r="R43" s="237" t="s">
        <v>277</v>
      </c>
      <c r="S43" s="237"/>
      <c r="T43" s="237"/>
      <c r="U43" s="237"/>
      <c r="V43" s="237"/>
      <c r="W43" s="237"/>
      <c r="X43" s="237"/>
      <c r="Y43" s="237"/>
      <c r="AA43" s="253"/>
      <c r="AB43" s="253"/>
      <c r="AC43" s="253"/>
      <c r="AD43" s="253"/>
      <c r="AE43" s="253"/>
      <c r="AF43" s="253"/>
      <c r="AG43" s="253"/>
      <c r="AH43" s="253"/>
    </row>
    <row r="44" spans="2:35" ht="15" customHeight="1" x14ac:dyDescent="0.3">
      <c r="B44" s="20"/>
      <c r="D44" s="227" t="s">
        <v>11</v>
      </c>
      <c r="E44" s="227"/>
      <c r="F44" s="27" t="s">
        <v>15</v>
      </c>
      <c r="G44" s="2"/>
      <c r="H44" s="75"/>
      <c r="I44" s="23" t="s">
        <v>12</v>
      </c>
      <c r="J44" s="3"/>
      <c r="K44"/>
      <c r="L44">
        <f>IF(H44&gt;0.9,200,0)</f>
        <v>0</v>
      </c>
      <c r="M44" s="4">
        <f>IF(J61&gt;0.9,300,L44)</f>
        <v>0</v>
      </c>
      <c r="N44"/>
      <c r="O44">
        <v>600</v>
      </c>
      <c r="P44">
        <f>IF(H44&gt;0.9,600,0)</f>
        <v>0</v>
      </c>
      <c r="Q44"/>
      <c r="R44" s="237"/>
      <c r="S44" s="237"/>
      <c r="T44" s="237"/>
      <c r="U44" s="237"/>
      <c r="V44" s="237"/>
      <c r="W44" s="237"/>
      <c r="X44" s="237"/>
      <c r="Y44" s="237"/>
      <c r="AA44" s="253"/>
      <c r="AB44" s="253"/>
      <c r="AC44" s="253"/>
      <c r="AD44" s="253"/>
      <c r="AE44" s="253"/>
      <c r="AF44" s="253"/>
      <c r="AG44" s="253"/>
      <c r="AH44" s="253"/>
    </row>
    <row r="45" spans="2:35" ht="5.15" customHeight="1" x14ac:dyDescent="0.3">
      <c r="B45" s="20"/>
      <c r="D45" s="16"/>
      <c r="E45" s="16"/>
      <c r="F45" s="27"/>
      <c r="G45" s="2"/>
      <c r="H45" s="75"/>
      <c r="I45" s="23"/>
      <c r="J45" s="3"/>
      <c r="K45"/>
      <c r="L45"/>
      <c r="M45" s="4"/>
      <c r="N45"/>
      <c r="O45"/>
      <c r="P45"/>
      <c r="Q45"/>
      <c r="R45" s="237"/>
      <c r="S45" s="237"/>
      <c r="T45" s="237"/>
      <c r="U45" s="237"/>
      <c r="V45" s="237"/>
      <c r="W45" s="237"/>
      <c r="X45" s="237"/>
      <c r="Y45" s="237"/>
      <c r="AA45" s="253"/>
      <c r="AB45" s="253"/>
      <c r="AC45" s="253"/>
      <c r="AD45" s="253"/>
      <c r="AE45" s="253"/>
      <c r="AF45" s="253"/>
      <c r="AG45" s="253"/>
      <c r="AH45" s="253"/>
    </row>
    <row r="46" spans="2:35" ht="15" customHeight="1" x14ac:dyDescent="0.3">
      <c r="B46" s="20"/>
      <c r="F46" s="27" t="s">
        <v>16</v>
      </c>
      <c r="G46" s="2"/>
      <c r="H46" s="75"/>
      <c r="I46" s="23" t="s">
        <v>12</v>
      </c>
      <c r="J46" s="3"/>
      <c r="K46"/>
      <c r="L46">
        <f>IF(H46&gt;0.9,200,0)</f>
        <v>0</v>
      </c>
      <c r="M46" s="4">
        <f>IF(J61&gt;0.9,300,L46)</f>
        <v>0</v>
      </c>
      <c r="N46"/>
      <c r="O46">
        <v>600</v>
      </c>
      <c r="P46">
        <f>IF(H46&gt;0.9,600,0)</f>
        <v>0</v>
      </c>
      <c r="Q46"/>
      <c r="R46" s="237"/>
      <c r="S46" s="237"/>
      <c r="T46" s="237"/>
      <c r="U46" s="237"/>
      <c r="V46" s="237"/>
      <c r="W46" s="237"/>
      <c r="X46" s="237"/>
      <c r="Y46" s="237"/>
      <c r="AA46" s="253"/>
      <c r="AB46" s="253"/>
      <c r="AC46" s="253"/>
      <c r="AD46" s="253"/>
      <c r="AE46" s="253"/>
      <c r="AF46" s="253"/>
      <c r="AG46" s="253"/>
      <c r="AH46" s="253"/>
    </row>
    <row r="47" spans="2:35" ht="5.15" customHeight="1" x14ac:dyDescent="0.3">
      <c r="B47" s="20"/>
      <c r="F47" s="27"/>
      <c r="G47" s="2"/>
      <c r="H47" s="75"/>
      <c r="I47" s="23"/>
      <c r="J47" s="3"/>
      <c r="K47"/>
      <c r="L47"/>
      <c r="M47" s="4"/>
      <c r="N47"/>
      <c r="O47"/>
      <c r="P47"/>
      <c r="Q47"/>
      <c r="R47" s="125"/>
      <c r="S47" s="125"/>
      <c r="T47" s="125"/>
      <c r="U47" s="125"/>
      <c r="V47" s="125"/>
      <c r="W47" s="125"/>
      <c r="X47" s="125"/>
      <c r="Y47" s="125"/>
    </row>
    <row r="48" spans="2:35" ht="15" customHeight="1" x14ac:dyDescent="0.3">
      <c r="B48" s="20"/>
      <c r="F48" s="27" t="s">
        <v>17</v>
      </c>
      <c r="G48" s="2"/>
      <c r="H48" s="75"/>
      <c r="I48" s="23" t="s">
        <v>12</v>
      </c>
      <c r="J48" s="3"/>
      <c r="K48"/>
      <c r="L48">
        <f>IF(H48&gt;0.9,200,0)</f>
        <v>0</v>
      </c>
      <c r="M48" s="4">
        <f>IF(J61&gt;0.9,300,L48)</f>
        <v>0</v>
      </c>
      <c r="N48"/>
      <c r="O48">
        <v>600</v>
      </c>
      <c r="P48">
        <f>IF(H48&gt;0.9,600,0)</f>
        <v>0</v>
      </c>
      <c r="Q48"/>
      <c r="R48" s="237" t="s">
        <v>273</v>
      </c>
      <c r="S48" s="237"/>
      <c r="T48" s="237"/>
      <c r="U48" s="237"/>
      <c r="V48" s="237"/>
      <c r="W48" s="237"/>
      <c r="X48" s="237"/>
      <c r="Y48" s="237"/>
    </row>
    <row r="49" spans="2:25" ht="6" customHeight="1" x14ac:dyDescent="0.3">
      <c r="B49" s="229"/>
      <c r="C49" s="230"/>
      <c r="D49" s="230"/>
      <c r="E49" s="230"/>
      <c r="F49" s="230"/>
      <c r="G49" s="230"/>
      <c r="H49" s="230"/>
      <c r="I49" s="231"/>
      <c r="J49" s="115"/>
      <c r="K49"/>
      <c r="L49"/>
      <c r="M49" s="4"/>
      <c r="N49"/>
      <c r="O49"/>
      <c r="P49"/>
      <c r="Q49"/>
      <c r="R49" s="237"/>
      <c r="S49" s="237"/>
      <c r="T49" s="237"/>
      <c r="U49" s="237"/>
      <c r="V49" s="237"/>
      <c r="W49" s="237"/>
      <c r="X49" s="237"/>
      <c r="Y49" s="237"/>
    </row>
    <row r="50" spans="2:25" ht="15" customHeight="1" x14ac:dyDescent="0.3">
      <c r="B50" s="20"/>
      <c r="F50" s="227" t="s">
        <v>13</v>
      </c>
      <c r="G50" s="227"/>
      <c r="H50" s="75"/>
      <c r="I50" s="23" t="s">
        <v>14</v>
      </c>
      <c r="J50" s="3"/>
      <c r="K50"/>
      <c r="L50"/>
      <c r="M50"/>
      <c r="N50"/>
      <c r="O50"/>
      <c r="P50"/>
      <c r="Q50"/>
      <c r="R50" s="237"/>
      <c r="S50" s="237"/>
      <c r="T50" s="237"/>
      <c r="U50" s="237"/>
      <c r="V50" s="237"/>
      <c r="W50" s="237"/>
      <c r="X50" s="237"/>
      <c r="Y50" s="237"/>
    </row>
    <row r="51" spans="2:25" ht="5.15" customHeight="1" x14ac:dyDescent="0.3">
      <c r="B51" s="229"/>
      <c r="C51" s="230"/>
      <c r="D51" s="230"/>
      <c r="E51" s="230"/>
      <c r="F51" s="230"/>
      <c r="G51" s="230"/>
      <c r="H51" s="230"/>
      <c r="I51" s="231"/>
      <c r="J51" s="115"/>
      <c r="K51"/>
      <c r="L51"/>
      <c r="M51"/>
      <c r="N51"/>
      <c r="O51"/>
      <c r="P51"/>
      <c r="Q51"/>
      <c r="R51" s="237"/>
      <c r="S51" s="237"/>
      <c r="T51" s="237"/>
      <c r="U51" s="237"/>
      <c r="V51" s="237"/>
      <c r="W51" s="237"/>
      <c r="X51" s="237"/>
      <c r="Y51" s="237"/>
    </row>
    <row r="52" spans="2:25" ht="5.15" customHeight="1" x14ac:dyDescent="0.3">
      <c r="B52" s="229"/>
      <c r="C52" s="230"/>
      <c r="D52" s="230"/>
      <c r="E52" s="230"/>
      <c r="F52" s="230"/>
      <c r="G52" s="230"/>
      <c r="H52" s="230"/>
      <c r="I52" s="231"/>
      <c r="J52" s="115"/>
      <c r="K52"/>
      <c r="L52"/>
      <c r="M52"/>
      <c r="N52"/>
      <c r="O52"/>
      <c r="P52"/>
      <c r="Q52"/>
      <c r="R52" s="123"/>
      <c r="S52" s="123"/>
      <c r="T52" s="123"/>
      <c r="U52" s="123"/>
      <c r="V52" s="123"/>
      <c r="W52" s="123"/>
      <c r="X52" s="123"/>
      <c r="Y52" s="123"/>
    </row>
    <row r="53" spans="2:25" ht="15" customHeight="1" x14ac:dyDescent="0.3">
      <c r="B53" s="229"/>
      <c r="C53" s="230"/>
      <c r="D53" s="230"/>
      <c r="E53" s="230"/>
      <c r="F53" s="230"/>
      <c r="G53" s="230"/>
      <c r="H53" s="230"/>
      <c r="I53" s="231"/>
      <c r="J53" s="115"/>
      <c r="K53"/>
      <c r="L53"/>
      <c r="M53"/>
      <c r="N53"/>
      <c r="O53"/>
      <c r="P53"/>
      <c r="Q53"/>
      <c r="R53" s="238" t="s">
        <v>318</v>
      </c>
      <c r="S53" s="238"/>
      <c r="T53" s="238"/>
      <c r="U53" s="238"/>
      <c r="V53" s="238"/>
      <c r="W53" s="238"/>
      <c r="X53" s="238"/>
      <c r="Y53" s="238"/>
    </row>
    <row r="54" spans="2:25" ht="15" customHeight="1" x14ac:dyDescent="0.3">
      <c r="B54" s="20"/>
      <c r="D54" s="227" t="s">
        <v>18</v>
      </c>
      <c r="E54" s="227"/>
      <c r="F54" s="227"/>
      <c r="G54" s="227"/>
      <c r="H54" s="75"/>
      <c r="I54" s="23" t="s">
        <v>12</v>
      </c>
      <c r="J54" s="3"/>
      <c r="K54"/>
      <c r="L54"/>
      <c r="M54">
        <f>IF(H54&gt;0.9,300,0)</f>
        <v>0</v>
      </c>
      <c r="N54"/>
      <c r="O54">
        <v>5000</v>
      </c>
      <c r="P54">
        <f>IF(H54&gt;0.9,5000,0)</f>
        <v>0</v>
      </c>
      <c r="Q54"/>
      <c r="R54" s="238"/>
      <c r="S54" s="238"/>
      <c r="T54" s="238"/>
      <c r="U54" s="238"/>
      <c r="V54" s="238"/>
      <c r="W54" s="238"/>
      <c r="X54" s="238"/>
      <c r="Y54" s="238"/>
    </row>
    <row r="55" spans="2:25" ht="4.5" customHeight="1" x14ac:dyDescent="0.3">
      <c r="B55" s="229"/>
      <c r="C55" s="230"/>
      <c r="D55" s="230"/>
      <c r="E55" s="230"/>
      <c r="F55" s="230"/>
      <c r="G55" s="230"/>
      <c r="H55" s="230"/>
      <c r="I55" s="231"/>
      <c r="J55" s="115"/>
      <c r="K55"/>
      <c r="L55"/>
      <c r="M55"/>
      <c r="N55"/>
      <c r="O55"/>
      <c r="P55"/>
      <c r="Q55"/>
      <c r="R55" s="238"/>
      <c r="S55" s="238"/>
      <c r="T55" s="238"/>
      <c r="U55" s="238"/>
      <c r="V55" s="238"/>
      <c r="W55" s="238"/>
      <c r="X55" s="238"/>
      <c r="Y55" s="238"/>
    </row>
    <row r="56" spans="2:25" ht="4.5" customHeight="1" x14ac:dyDescent="0.3">
      <c r="B56" s="229"/>
      <c r="C56" s="230"/>
      <c r="D56" s="230"/>
      <c r="E56" s="230"/>
      <c r="F56" s="230"/>
      <c r="G56" s="230"/>
      <c r="H56" s="230"/>
      <c r="I56" s="231"/>
      <c r="J56" s="115"/>
      <c r="K56"/>
      <c r="L56"/>
      <c r="M56"/>
      <c r="N56"/>
      <c r="O56"/>
      <c r="P56"/>
      <c r="Q56"/>
      <c r="R56" s="126"/>
      <c r="S56" s="126"/>
      <c r="T56" s="126"/>
      <c r="U56" s="126"/>
      <c r="V56" s="126"/>
      <c r="W56" s="126"/>
      <c r="X56" s="126"/>
      <c r="Y56" s="126"/>
    </row>
    <row r="57" spans="2:25" ht="15" customHeight="1" x14ac:dyDescent="0.3">
      <c r="B57" s="229"/>
      <c r="C57" s="230"/>
      <c r="D57" s="230"/>
      <c r="E57" s="230"/>
      <c r="F57" s="230"/>
      <c r="G57" s="230"/>
      <c r="H57" s="230"/>
      <c r="I57" s="231"/>
      <c r="J57" s="115"/>
      <c r="K57"/>
      <c r="L57"/>
      <c r="M57"/>
      <c r="N57"/>
      <c r="O57"/>
      <c r="P57"/>
      <c r="Q57"/>
      <c r="R57" s="223" t="s">
        <v>352</v>
      </c>
      <c r="S57" s="223"/>
      <c r="T57" s="223"/>
      <c r="U57" s="223"/>
      <c r="V57" s="223"/>
      <c r="W57" s="223"/>
      <c r="X57" s="223"/>
      <c r="Y57" s="223"/>
    </row>
    <row r="58" spans="2:25" ht="15" customHeight="1" x14ac:dyDescent="0.3">
      <c r="B58" s="20"/>
      <c r="D58" s="227" t="s">
        <v>19</v>
      </c>
      <c r="E58" s="227"/>
      <c r="F58" s="227"/>
      <c r="G58" s="227"/>
      <c r="H58" s="75"/>
      <c r="I58" s="23" t="s">
        <v>12</v>
      </c>
      <c r="J58" s="3"/>
      <c r="K58"/>
      <c r="L58">
        <f>IF(H58&gt;0.9,200,0)</f>
        <v>0</v>
      </c>
      <c r="M58" s="4">
        <f>IF(J61&gt;0.9,300,L58)</f>
        <v>0</v>
      </c>
      <c r="N58"/>
      <c r="O58">
        <v>600</v>
      </c>
      <c r="P58">
        <f>IF(H58&gt;0.9,600,0)</f>
        <v>0</v>
      </c>
      <c r="Q58"/>
      <c r="R58" s="223"/>
      <c r="S58" s="223"/>
      <c r="T58" s="223"/>
      <c r="U58" s="223"/>
      <c r="V58" s="223"/>
      <c r="W58" s="223"/>
      <c r="X58" s="223"/>
      <c r="Y58" s="223"/>
    </row>
    <row r="59" spans="2:25" ht="94.5" hidden="1" customHeight="1" x14ac:dyDescent="0.3">
      <c r="B59" s="20"/>
      <c r="D59" s="227" t="s">
        <v>176</v>
      </c>
      <c r="E59" s="227"/>
      <c r="F59" s="227"/>
      <c r="G59" s="227"/>
      <c r="H59" s="75"/>
      <c r="I59" s="23" t="s">
        <v>80</v>
      </c>
      <c r="J59" s="3"/>
      <c r="K59"/>
      <c r="L59"/>
      <c r="M59"/>
      <c r="N59"/>
      <c r="O59"/>
      <c r="P59"/>
      <c r="Q59"/>
      <c r="R59" s="223"/>
      <c r="S59" s="223"/>
      <c r="T59" s="223"/>
      <c r="U59" s="223"/>
      <c r="V59" s="223"/>
      <c r="W59" s="223"/>
      <c r="X59" s="223"/>
      <c r="Y59" s="223"/>
    </row>
    <row r="60" spans="2:25" ht="15" customHeight="1" x14ac:dyDescent="0.3">
      <c r="B60" s="229"/>
      <c r="C60" s="230"/>
      <c r="D60" s="230"/>
      <c r="E60" s="230"/>
      <c r="F60" s="230"/>
      <c r="G60" s="230"/>
      <c r="H60" s="230"/>
      <c r="I60" s="231"/>
      <c r="J60" s="115"/>
      <c r="K60"/>
      <c r="L60"/>
      <c r="M60">
        <f>H66</f>
        <v>0</v>
      </c>
      <c r="N60"/>
      <c r="O60"/>
      <c r="P60"/>
      <c r="Q60"/>
      <c r="R60" s="223"/>
      <c r="S60" s="223"/>
      <c r="T60" s="223"/>
      <c r="U60" s="223"/>
      <c r="V60" s="223"/>
      <c r="W60" s="223"/>
      <c r="X60" s="223"/>
      <c r="Y60" s="223"/>
    </row>
    <row r="61" spans="2:25" x14ac:dyDescent="0.3">
      <c r="B61" s="20"/>
      <c r="D61" s="227" t="s">
        <v>270</v>
      </c>
      <c r="E61" s="227"/>
      <c r="F61" s="227"/>
      <c r="G61" s="227"/>
      <c r="H61" s="75"/>
      <c r="I61" s="23" t="s">
        <v>268</v>
      </c>
      <c r="J61" s="110">
        <f>IF(H61="ja",1,0)</f>
        <v>0</v>
      </c>
      <c r="K61" s="110"/>
      <c r="L61" s="110" t="s">
        <v>267</v>
      </c>
      <c r="M61"/>
      <c r="N61"/>
      <c r="O61"/>
      <c r="P61">
        <f>IF(J61&gt;0.9,5000,0)</f>
        <v>0</v>
      </c>
      <c r="Q61"/>
      <c r="R61" s="223"/>
      <c r="S61" s="223"/>
      <c r="T61" s="223"/>
      <c r="U61" s="223"/>
      <c r="V61" s="223"/>
      <c r="W61" s="223"/>
      <c r="X61" s="223"/>
      <c r="Y61" s="223"/>
    </row>
    <row r="62" spans="2:25" ht="15" customHeight="1" x14ac:dyDescent="0.3">
      <c r="B62" s="250"/>
      <c r="C62" s="251"/>
      <c r="D62" s="251"/>
      <c r="E62" s="251"/>
      <c r="F62" s="251"/>
      <c r="G62" s="251"/>
      <c r="H62" s="251"/>
      <c r="I62" s="252"/>
      <c r="J62"/>
      <c r="K62"/>
      <c r="L62" s="110" t="s">
        <v>334</v>
      </c>
      <c r="M62"/>
      <c r="N62"/>
      <c r="O62"/>
      <c r="P62"/>
      <c r="Q62"/>
      <c r="R62" s="223"/>
      <c r="S62" s="223"/>
      <c r="T62" s="223"/>
      <c r="U62" s="223"/>
      <c r="V62" s="223"/>
      <c r="W62" s="223"/>
      <c r="X62" s="223"/>
      <c r="Y62" s="223"/>
    </row>
    <row r="63" spans="2:25" ht="15" customHeight="1" x14ac:dyDescent="0.4">
      <c r="B63" s="20"/>
      <c r="C63" s="227" t="s">
        <v>215</v>
      </c>
      <c r="D63" s="227"/>
      <c r="E63" s="227"/>
      <c r="F63" s="227"/>
      <c r="G63" s="227"/>
      <c r="H63" s="75"/>
      <c r="I63" s="22"/>
      <c r="K63"/>
      <c r="L63"/>
      <c r="M63">
        <f>MAX(M11:M60)</f>
        <v>0</v>
      </c>
      <c r="N63"/>
      <c r="O63"/>
      <c r="P63">
        <f>MAX(P10:P61)</f>
        <v>600</v>
      </c>
      <c r="Q63"/>
      <c r="R63" s="223"/>
      <c r="S63" s="223"/>
      <c r="T63" s="223"/>
      <c r="U63" s="223"/>
      <c r="V63" s="223"/>
      <c r="W63" s="223"/>
      <c r="X63" s="223"/>
      <c r="Y63" s="223"/>
    </row>
    <row r="64" spans="2:25" ht="6.65" customHeight="1" x14ac:dyDescent="0.3">
      <c r="B64" s="20"/>
      <c r="C64" s="16"/>
      <c r="D64" s="16"/>
      <c r="E64" s="16"/>
      <c r="F64" s="16"/>
      <c r="G64" s="16"/>
      <c r="H64" s="75"/>
      <c r="I64" s="22"/>
      <c r="K64"/>
      <c r="L64"/>
      <c r="M64"/>
      <c r="N64"/>
      <c r="O64"/>
      <c r="P64"/>
      <c r="Q64"/>
      <c r="R64" s="211"/>
      <c r="S64" s="211"/>
      <c r="T64" s="211"/>
      <c r="U64" s="211"/>
      <c r="V64" s="211"/>
      <c r="W64" s="211"/>
      <c r="X64" s="211"/>
      <c r="Y64" s="211"/>
    </row>
    <row r="65" spans="2:25" x14ac:dyDescent="0.3">
      <c r="B65" s="157"/>
      <c r="C65" s="158"/>
      <c r="D65" s="158"/>
      <c r="E65" s="158"/>
      <c r="F65" s="158"/>
      <c r="G65" s="158"/>
      <c r="H65" s="158"/>
      <c r="I65" s="159"/>
      <c r="J65" s="115"/>
      <c r="K65"/>
      <c r="L65"/>
      <c r="M65"/>
      <c r="N65"/>
      <c r="O65"/>
      <c r="P65"/>
      <c r="Q65"/>
      <c r="R65" s="237" t="s">
        <v>319</v>
      </c>
      <c r="S65" s="237"/>
      <c r="T65" s="237"/>
      <c r="U65" s="237"/>
      <c r="V65" s="237"/>
      <c r="W65" s="237"/>
      <c r="X65" s="237"/>
      <c r="Y65" s="237"/>
    </row>
    <row r="66" spans="2:25" ht="15" customHeight="1" x14ac:dyDescent="0.4">
      <c r="B66" s="20"/>
      <c r="C66" s="227" t="s">
        <v>246</v>
      </c>
      <c r="D66" s="227"/>
      <c r="E66" s="227"/>
      <c r="F66" s="227"/>
      <c r="G66" s="227"/>
      <c r="H66" s="75"/>
      <c r="I66" s="23" t="s">
        <v>228</v>
      </c>
      <c r="J66" s="3"/>
      <c r="K66"/>
      <c r="L66"/>
      <c r="M66"/>
      <c r="N66"/>
      <c r="O66"/>
      <c r="P66"/>
      <c r="Q66"/>
      <c r="R66" s="237"/>
      <c r="S66" s="237"/>
      <c r="T66" s="237"/>
      <c r="U66" s="237"/>
      <c r="V66" s="237"/>
      <c r="W66" s="237"/>
      <c r="X66" s="237"/>
      <c r="Y66" s="237"/>
    </row>
    <row r="67" spans="2:25" ht="15" customHeight="1" x14ac:dyDescent="0.3">
      <c r="B67" s="229"/>
      <c r="C67" s="230"/>
      <c r="D67" s="230"/>
      <c r="E67" s="230"/>
      <c r="F67" s="230"/>
      <c r="G67" s="230"/>
      <c r="H67" s="230"/>
      <c r="I67" s="231"/>
      <c r="J67" s="115"/>
      <c r="K67"/>
      <c r="L67"/>
      <c r="M67"/>
      <c r="N67"/>
      <c r="O67"/>
      <c r="P67"/>
      <c r="Q67"/>
      <c r="R67" s="237"/>
      <c r="S67" s="237"/>
      <c r="T67" s="237"/>
      <c r="U67" s="237"/>
      <c r="V67" s="237"/>
      <c r="W67" s="237"/>
      <c r="X67" s="237"/>
      <c r="Y67" s="237"/>
    </row>
    <row r="68" spans="2:25" ht="5.15" customHeight="1" x14ac:dyDescent="0.3">
      <c r="B68" s="229"/>
      <c r="C68" s="230"/>
      <c r="D68" s="230"/>
      <c r="E68" s="230"/>
      <c r="F68" s="230"/>
      <c r="G68" s="230"/>
      <c r="H68" s="230"/>
      <c r="I68" s="231"/>
      <c r="J68" s="115"/>
      <c r="K68"/>
      <c r="L68"/>
      <c r="M68"/>
      <c r="N68"/>
      <c r="O68"/>
      <c r="P68"/>
      <c r="Q68"/>
      <c r="R68" s="237"/>
      <c r="S68" s="237"/>
      <c r="T68" s="237"/>
      <c r="U68" s="237"/>
      <c r="V68" s="237"/>
      <c r="W68" s="237"/>
      <c r="X68" s="237"/>
      <c r="Y68" s="237"/>
    </row>
    <row r="69" spans="2:25" ht="15" customHeight="1" x14ac:dyDescent="0.3">
      <c r="B69" s="20" t="s">
        <v>24</v>
      </c>
      <c r="C69" s="227" t="s">
        <v>276</v>
      </c>
      <c r="D69" s="227"/>
      <c r="E69" s="227"/>
      <c r="F69" s="227"/>
      <c r="G69" s="227"/>
      <c r="H69" s="227"/>
      <c r="I69" s="249"/>
      <c r="J69" s="116"/>
      <c r="K69"/>
      <c r="L69"/>
      <c r="M69"/>
      <c r="N69"/>
      <c r="O69"/>
      <c r="P69"/>
      <c r="Q69"/>
      <c r="R69" s="237"/>
      <c r="S69" s="237"/>
      <c r="T69" s="237"/>
      <c r="U69" s="237"/>
      <c r="V69" s="237"/>
      <c r="W69" s="237"/>
      <c r="X69" s="237"/>
      <c r="Y69" s="237"/>
    </row>
    <row r="70" spans="2:25" ht="6" customHeight="1" x14ac:dyDescent="0.3">
      <c r="B70" s="229"/>
      <c r="C70" s="230"/>
      <c r="D70" s="230"/>
      <c r="E70" s="230"/>
      <c r="F70" s="230"/>
      <c r="G70" s="230"/>
      <c r="H70" s="230"/>
      <c r="I70" s="231"/>
      <c r="J70" s="115"/>
      <c r="K70"/>
      <c r="L70"/>
      <c r="M70"/>
      <c r="N70"/>
      <c r="O70"/>
      <c r="P70"/>
      <c r="Q70"/>
      <c r="R70" s="210"/>
      <c r="S70" s="210"/>
      <c r="T70" s="210"/>
      <c r="U70" s="210"/>
      <c r="V70" s="210"/>
      <c r="W70" s="210"/>
      <c r="X70" s="210"/>
      <c r="Y70" s="210"/>
    </row>
    <row r="71" spans="2:25" ht="15" customHeight="1" x14ac:dyDescent="0.3">
      <c r="B71" s="130"/>
      <c r="C71" s="138"/>
      <c r="D71" s="233" t="s">
        <v>274</v>
      </c>
      <c r="E71" s="233"/>
      <c r="F71" s="233"/>
      <c r="G71" s="233"/>
      <c r="H71" s="218"/>
      <c r="I71" s="137" t="s">
        <v>12</v>
      </c>
      <c r="J71" s="117"/>
      <c r="K71"/>
      <c r="L71">
        <v>0.5</v>
      </c>
      <c r="M71"/>
      <c r="N71"/>
      <c r="O71"/>
      <c r="P71"/>
      <c r="Q71"/>
      <c r="R71" s="237" t="s">
        <v>278</v>
      </c>
      <c r="S71" s="237"/>
      <c r="T71" s="237"/>
      <c r="U71" s="237"/>
      <c r="V71" s="237"/>
      <c r="W71" s="237"/>
      <c r="X71" s="237"/>
      <c r="Y71" s="237"/>
    </row>
    <row r="72" spans="2:25" ht="15" customHeight="1" x14ac:dyDescent="0.3">
      <c r="B72" s="130"/>
      <c r="C72" s="138"/>
      <c r="D72" s="1"/>
      <c r="E72" s="1"/>
      <c r="F72" s="1"/>
      <c r="G72" s="1"/>
      <c r="H72" s="1"/>
      <c r="I72" s="139"/>
      <c r="J72" s="117"/>
      <c r="K72"/>
      <c r="L72">
        <v>1.5</v>
      </c>
      <c r="M72"/>
      <c r="N72"/>
      <c r="O72"/>
      <c r="P72"/>
      <c r="Q72"/>
      <c r="R72" s="237"/>
      <c r="S72" s="237"/>
      <c r="T72" s="237"/>
      <c r="U72" s="237"/>
      <c r="V72" s="237"/>
      <c r="W72" s="237"/>
      <c r="X72" s="237"/>
      <c r="Y72" s="237"/>
    </row>
    <row r="73" spans="2:25" ht="15" customHeight="1" x14ac:dyDescent="0.3">
      <c r="B73" s="130"/>
      <c r="C73" s="140"/>
      <c r="D73" s="248" t="s">
        <v>275</v>
      </c>
      <c r="E73" s="248"/>
      <c r="F73" s="248"/>
      <c r="G73" s="248"/>
      <c r="H73" s="218"/>
      <c r="I73" s="23" t="s">
        <v>25</v>
      </c>
      <c r="J73" s="118"/>
      <c r="K73"/>
      <c r="L73"/>
      <c r="M73"/>
      <c r="N73"/>
      <c r="O73"/>
      <c r="P73"/>
      <c r="Q73"/>
      <c r="R73" s="237"/>
      <c r="S73" s="237"/>
      <c r="T73" s="237"/>
      <c r="U73" s="237"/>
      <c r="V73" s="237"/>
      <c r="W73" s="237"/>
      <c r="X73" s="237"/>
      <c r="Y73" s="237"/>
    </row>
    <row r="74" spans="2:25" ht="3.75" customHeight="1" x14ac:dyDescent="0.3">
      <c r="B74" s="130"/>
      <c r="C74" s="140"/>
      <c r="D74" s="141"/>
      <c r="E74" s="141"/>
      <c r="F74" s="141"/>
      <c r="G74" s="141"/>
      <c r="H74" s="13"/>
      <c r="I74" s="48"/>
      <c r="J74" s="118"/>
      <c r="K74"/>
      <c r="L74"/>
      <c r="M74"/>
      <c r="N74"/>
      <c r="O74"/>
      <c r="P74"/>
      <c r="Q74"/>
      <c r="R74" s="213"/>
      <c r="S74" s="213"/>
      <c r="T74" s="213"/>
      <c r="U74" s="213"/>
      <c r="V74" s="213"/>
      <c r="W74" s="213"/>
      <c r="X74" s="213"/>
      <c r="Y74" s="213"/>
    </row>
    <row r="75" spans="2:25" ht="15" customHeight="1" x14ac:dyDescent="0.3">
      <c r="B75" s="130"/>
      <c r="C75" s="120"/>
      <c r="D75" s="120"/>
      <c r="E75" s="120"/>
      <c r="F75" s="120"/>
      <c r="G75" s="142"/>
      <c r="H75" s="143"/>
      <c r="I75" s="144"/>
      <c r="J75" s="131">
        <f>H71*H73/100</f>
        <v>0</v>
      </c>
      <c r="K75"/>
      <c r="L75"/>
      <c r="M75"/>
      <c r="N75"/>
      <c r="O75"/>
      <c r="P75"/>
      <c r="Q75"/>
      <c r="R75" s="213"/>
      <c r="S75" s="213"/>
      <c r="T75" s="213"/>
      <c r="U75" s="213"/>
      <c r="V75" s="213"/>
      <c r="W75" s="213"/>
      <c r="X75" s="213"/>
      <c r="Y75" s="213"/>
    </row>
    <row r="76" spans="2:25" ht="17.25" customHeight="1" x14ac:dyDescent="0.3">
      <c r="B76" s="234"/>
      <c r="C76" s="235"/>
      <c r="D76" s="235"/>
      <c r="E76" s="235"/>
      <c r="F76" s="235"/>
      <c r="G76" s="235"/>
      <c r="H76" s="235"/>
      <c r="I76" s="236"/>
      <c r="J76" s="3"/>
      <c r="K76"/>
      <c r="L76"/>
      <c r="M76"/>
      <c r="N76"/>
      <c r="O76"/>
      <c r="P76"/>
      <c r="Q76"/>
    </row>
    <row r="77" spans="2:25" ht="4.5" customHeight="1" x14ac:dyDescent="0.3">
      <c r="B77" s="2"/>
      <c r="G77" s="2"/>
      <c r="H77" s="2"/>
      <c r="K77"/>
      <c r="L77"/>
      <c r="M77"/>
      <c r="N77"/>
      <c r="O77"/>
      <c r="P77"/>
      <c r="Q77"/>
    </row>
    <row r="78" spans="2:25" ht="15" customHeight="1" x14ac:dyDescent="0.3">
      <c r="B78" s="2"/>
      <c r="G78" s="2"/>
      <c r="H78" s="2"/>
      <c r="K78"/>
      <c r="L78"/>
      <c r="M78"/>
      <c r="N78"/>
      <c r="O78"/>
      <c r="P78"/>
      <c r="Q78"/>
    </row>
    <row r="79" spans="2:25" ht="5.15" customHeight="1" x14ac:dyDescent="0.3">
      <c r="B79" s="2"/>
      <c r="G79" s="2"/>
      <c r="H79" s="2"/>
      <c r="K79"/>
      <c r="L79"/>
      <c r="M79"/>
      <c r="N79"/>
      <c r="O79"/>
      <c r="P79"/>
      <c r="Q79"/>
    </row>
    <row r="80" spans="2:25" ht="20.25" customHeight="1" x14ac:dyDescent="0.3">
      <c r="B80" s="2"/>
      <c r="G80" s="2"/>
      <c r="H80" s="2"/>
      <c r="K80"/>
      <c r="L80"/>
      <c r="M80"/>
      <c r="N80"/>
      <c r="O80"/>
      <c r="P80"/>
      <c r="Q80"/>
    </row>
    <row r="81" spans="2:26" ht="6" customHeight="1" x14ac:dyDescent="0.3">
      <c r="B81" s="2"/>
      <c r="G81" s="2"/>
      <c r="H81" s="2"/>
      <c r="K81"/>
      <c r="L81"/>
      <c r="M81"/>
      <c r="N81"/>
      <c r="O81"/>
      <c r="P81"/>
      <c r="Q81"/>
    </row>
    <row r="82" spans="2:26" ht="29.25" customHeight="1" x14ac:dyDescent="0.3">
      <c r="B82" s="2"/>
      <c r="G82" s="2"/>
      <c r="H82" s="2"/>
    </row>
    <row r="83" spans="2:26" ht="15" customHeight="1" x14ac:dyDescent="0.3">
      <c r="B83" s="2"/>
      <c r="G83" s="2"/>
      <c r="H83" s="2"/>
    </row>
    <row r="84" spans="2:26" x14ac:dyDescent="0.3">
      <c r="B84" s="2"/>
      <c r="G84" s="2"/>
      <c r="H84" s="2"/>
      <c r="K84"/>
      <c r="Z84" s="94"/>
    </row>
    <row r="85" spans="2:26" ht="63.75" customHeight="1" x14ac:dyDescent="0.3">
      <c r="B85" s="2"/>
      <c r="G85" s="2"/>
      <c r="H85" s="2"/>
    </row>
    <row r="86" spans="2:26" x14ac:dyDescent="0.3">
      <c r="B86" s="2"/>
      <c r="G86" s="2"/>
      <c r="H86" s="2"/>
    </row>
    <row r="87" spans="2:26" x14ac:dyDescent="0.3">
      <c r="B87" s="2"/>
      <c r="G87" s="2"/>
      <c r="H87" s="2"/>
    </row>
    <row r="88" spans="2:26" x14ac:dyDescent="0.3">
      <c r="B88" s="2"/>
      <c r="G88" s="2"/>
      <c r="H88" s="2"/>
    </row>
    <row r="89" spans="2:26" x14ac:dyDescent="0.3">
      <c r="B89" s="2"/>
      <c r="G89" s="2"/>
      <c r="H89" s="2"/>
    </row>
    <row r="90" spans="2:26" x14ac:dyDescent="0.3">
      <c r="B90" s="2"/>
      <c r="G90" s="2"/>
      <c r="H90" s="2"/>
    </row>
    <row r="91" spans="2:26" x14ac:dyDescent="0.3">
      <c r="B91" s="2"/>
      <c r="G91" s="2"/>
      <c r="H91" s="2"/>
    </row>
    <row r="92" spans="2:26" x14ac:dyDescent="0.3">
      <c r="B92" s="2"/>
      <c r="G92" s="2"/>
      <c r="H92" s="2"/>
    </row>
    <row r="93" spans="2:26" x14ac:dyDescent="0.3">
      <c r="B93" s="2"/>
      <c r="G93" s="2"/>
      <c r="H93" s="2"/>
    </row>
    <row r="94" spans="2:26" x14ac:dyDescent="0.3">
      <c r="B94" s="2"/>
      <c r="G94" s="2"/>
      <c r="H94" s="2"/>
    </row>
    <row r="95" spans="2:26" x14ac:dyDescent="0.3">
      <c r="B95" s="2"/>
      <c r="G95" s="2"/>
      <c r="H95" s="2"/>
    </row>
    <row r="96" spans="2:26" x14ac:dyDescent="0.3">
      <c r="B96" s="2"/>
      <c r="G96" s="2"/>
      <c r="H96" s="2"/>
    </row>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sheetData>
  <sheetProtection algorithmName="SHA-512" hashValue="sZjcAeWkQYETRCdi09+VP4sBU2igKVu0IHmFVtvNcG8XhJQyEsJQb0zHQLp38e597Ik3MhFJKio6zouzxMjOQQ==" saltValue="XW8kKNrlNVUF0qdsUQ546g==" spinCount="100000" sheet="1" objects="1" scenarios="1"/>
  <mergeCells count="66">
    <mergeCell ref="R71:Y73"/>
    <mergeCell ref="I1:I2"/>
    <mergeCell ref="C37:G37"/>
    <mergeCell ref="H38:I43"/>
    <mergeCell ref="B30:I31"/>
    <mergeCell ref="C22:E22"/>
    <mergeCell ref="C25:G25"/>
    <mergeCell ref="D23:G23"/>
    <mergeCell ref="C34:I34"/>
    <mergeCell ref="D1:H2"/>
    <mergeCell ref="C4:F4"/>
    <mergeCell ref="B1:C2"/>
    <mergeCell ref="C9:I9"/>
    <mergeCell ref="R11:Y13"/>
    <mergeCell ref="R15:Y16"/>
    <mergeCell ref="R1:Y4"/>
    <mergeCell ref="B70:I70"/>
    <mergeCell ref="B16:C16"/>
    <mergeCell ref="B14:I14"/>
    <mergeCell ref="B17:G18"/>
    <mergeCell ref="C15:E15"/>
    <mergeCell ref="D16:G16"/>
    <mergeCell ref="F50:G50"/>
    <mergeCell ref="B49:I49"/>
    <mergeCell ref="AA43:AH46"/>
    <mergeCell ref="R22:Y23"/>
    <mergeCell ref="R38:Y41"/>
    <mergeCell ref="AB26:AI34"/>
    <mergeCell ref="C66:G66"/>
    <mergeCell ref="D61:G61"/>
    <mergeCell ref="B51:I53"/>
    <mergeCell ref="B55:I57"/>
    <mergeCell ref="D59:G59"/>
    <mergeCell ref="R25:Y27"/>
    <mergeCell ref="D71:G71"/>
    <mergeCell ref="B76:I76"/>
    <mergeCell ref="D20:G20"/>
    <mergeCell ref="R65:Y69"/>
    <mergeCell ref="R53:Y55"/>
    <mergeCell ref="R18:Y20"/>
    <mergeCell ref="D73:G73"/>
    <mergeCell ref="C69:I69"/>
    <mergeCell ref="B41:G42"/>
    <mergeCell ref="B60:I60"/>
    <mergeCell ref="B62:I62"/>
    <mergeCell ref="R48:Y51"/>
    <mergeCell ref="R43:Y46"/>
    <mergeCell ref="C19:F19"/>
    <mergeCell ref="B67:I68"/>
    <mergeCell ref="C43:D43"/>
    <mergeCell ref="R6:Y9"/>
    <mergeCell ref="R57:Y63"/>
    <mergeCell ref="C6:G6"/>
    <mergeCell ref="H20:I20"/>
    <mergeCell ref="D58:G58"/>
    <mergeCell ref="C63:G63"/>
    <mergeCell ref="D54:G54"/>
    <mergeCell ref="C32:G32"/>
    <mergeCell ref="D35:F35"/>
    <mergeCell ref="D44:E44"/>
    <mergeCell ref="H26:I29"/>
    <mergeCell ref="B24:I24"/>
    <mergeCell ref="B10:I10"/>
    <mergeCell ref="C11:E11"/>
    <mergeCell ref="H16:I17"/>
    <mergeCell ref="D12:H13"/>
  </mergeCells>
  <phoneticPr fontId="0" type="noConversion"/>
  <dataValidations disablePrompts="1" count="2">
    <dataValidation type="list" allowBlank="1" showInputMessage="1" showErrorMessage="1" sqref="H61" xr:uid="{5B4046FD-4104-46BC-ACF9-EBC5571C0241}">
      <formula1>$L$61:$L$62</formula1>
    </dataValidation>
    <dataValidation type="list" allowBlank="1" showInputMessage="1" showErrorMessage="1" sqref="H73" xr:uid="{2E97BBA7-7D12-4107-89A3-BB336A7C5CFF}">
      <formula1>$L$71:$L$72</formula1>
    </dataValidation>
  </dataValidations>
  <printOptions horizontalCentered="1" verticalCentered="1"/>
  <pageMargins left="0" right="0" top="0.39370078740157483" bottom="0.39370078740157483" header="0.51181102362204722" footer="0.11811023622047245"/>
  <pageSetup paperSize="9" scale="76" orientation="portrait" horizontalDpi="300" verticalDpi="300" r:id="rId1"/>
  <headerFooter alignWithMargins="0">
    <oddFooter>&amp;L&amp;8Bemessung_Mineralölabscheider_RB 16_Eingabetabelle&amp;C&amp;8Seite &amp;P von &amp;N&amp;R&amp;8Version: 01.05.2026</oddFooter>
  </headerFooter>
  <colBreaks count="1" manualBreakCount="1">
    <brk id="17" max="71" man="1"/>
  </colBreaks>
  <ignoredErrors>
    <ignoredError sqref="J7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showGridLines="0" view="pageBreakPreview" topLeftCell="B1" zoomScale="84" zoomScaleNormal="90" zoomScaleSheetLayoutView="84" zoomScalePageLayoutView="85" workbookViewId="0">
      <selection activeCell="E49" sqref="E49"/>
    </sheetView>
  </sheetViews>
  <sheetFormatPr baseColWidth="10" defaultRowHeight="12.5" x14ac:dyDescent="0.25"/>
  <cols>
    <col min="1" max="1" width="6.08984375" style="72" bestFit="1" customWidth="1"/>
    <col min="2" max="2" width="33.6328125" style="70" customWidth="1"/>
    <col min="3" max="3" width="35" style="70" customWidth="1"/>
    <col min="4" max="5" width="11.6328125" style="74" customWidth="1"/>
    <col min="6" max="6" width="18.453125" customWidth="1"/>
    <col min="7" max="7" width="18" customWidth="1"/>
  </cols>
  <sheetData>
    <row r="1" spans="1:8" ht="54" customHeight="1" x14ac:dyDescent="0.25">
      <c r="A1" s="166"/>
      <c r="B1" s="76" t="s">
        <v>182</v>
      </c>
      <c r="C1" s="76" t="s">
        <v>183</v>
      </c>
      <c r="D1" s="268" t="s">
        <v>212</v>
      </c>
      <c r="E1" s="268"/>
      <c r="F1" s="268" t="s">
        <v>170</v>
      </c>
      <c r="G1" s="268"/>
    </row>
    <row r="2" spans="1:8" ht="50" x14ac:dyDescent="0.25">
      <c r="A2" s="166"/>
      <c r="B2" s="167"/>
      <c r="C2" s="146" t="s">
        <v>326</v>
      </c>
      <c r="D2" s="147" t="s">
        <v>232</v>
      </c>
      <c r="E2" s="147" t="s">
        <v>233</v>
      </c>
      <c r="F2" s="147" t="s">
        <v>235</v>
      </c>
      <c r="G2" s="147" t="s">
        <v>284</v>
      </c>
    </row>
    <row r="3" spans="1:8" ht="6" customHeight="1" x14ac:dyDescent="0.25">
      <c r="A3" s="166"/>
      <c r="B3" s="167"/>
      <c r="C3" s="167"/>
      <c r="D3" s="168"/>
      <c r="E3" s="168"/>
      <c r="F3" s="110"/>
      <c r="G3" s="110"/>
      <c r="H3" s="18"/>
    </row>
    <row r="4" spans="1:8" s="145" customFormat="1" ht="25" x14ac:dyDescent="0.25">
      <c r="A4" s="169">
        <v>1</v>
      </c>
      <c r="B4" s="170" t="s">
        <v>280</v>
      </c>
      <c r="C4" s="170" t="s">
        <v>184</v>
      </c>
      <c r="D4" s="171" t="s">
        <v>323</v>
      </c>
      <c r="E4" s="171" t="s">
        <v>211</v>
      </c>
      <c r="F4" s="171" t="s">
        <v>234</v>
      </c>
      <c r="G4" s="172">
        <v>200</v>
      </c>
    </row>
    <row r="5" spans="1:8" s="145" customFormat="1" ht="6" customHeight="1" x14ac:dyDescent="0.25">
      <c r="A5" s="166"/>
      <c r="B5" s="167"/>
      <c r="C5" s="167"/>
      <c r="D5" s="168"/>
      <c r="E5" s="168"/>
      <c r="F5" s="168"/>
      <c r="G5" s="168"/>
    </row>
    <row r="6" spans="1:8" s="145" customFormat="1" ht="25" x14ac:dyDescent="0.25">
      <c r="A6" s="169" t="s">
        <v>256</v>
      </c>
      <c r="B6" s="170" t="s">
        <v>257</v>
      </c>
      <c r="C6" s="170"/>
      <c r="D6" s="171" t="s">
        <v>323</v>
      </c>
      <c r="E6" s="171" t="s">
        <v>327</v>
      </c>
      <c r="F6" s="171" t="s">
        <v>323</v>
      </c>
      <c r="G6" s="171" t="s">
        <v>328</v>
      </c>
    </row>
    <row r="7" spans="1:8" ht="6" customHeight="1" x14ac:dyDescent="0.25">
      <c r="A7" s="166"/>
      <c r="B7" s="167"/>
      <c r="C7" s="167"/>
      <c r="D7" s="168"/>
      <c r="E7" s="168"/>
      <c r="F7" s="110"/>
      <c r="G7" s="110"/>
    </row>
    <row r="8" spans="1:8" s="145" customFormat="1" ht="25" x14ac:dyDescent="0.25">
      <c r="A8" s="169">
        <v>2</v>
      </c>
      <c r="B8" s="170" t="s">
        <v>281</v>
      </c>
      <c r="C8" s="170"/>
      <c r="D8" s="171" t="s">
        <v>323</v>
      </c>
      <c r="E8" s="171" t="s">
        <v>211</v>
      </c>
      <c r="F8" s="171" t="s">
        <v>234</v>
      </c>
      <c r="G8" s="172">
        <v>200</v>
      </c>
    </row>
    <row r="9" spans="1:8" ht="6" customHeight="1" x14ac:dyDescent="0.25">
      <c r="A9" s="166"/>
      <c r="B9" s="167"/>
      <c r="C9" s="167"/>
      <c r="D9" s="168"/>
      <c r="E9" s="168"/>
      <c r="F9" s="110"/>
      <c r="G9" s="110"/>
    </row>
    <row r="10" spans="1:8" s="145" customFormat="1" ht="14.5" x14ac:dyDescent="0.25">
      <c r="A10" s="169">
        <v>3</v>
      </c>
      <c r="B10" s="170" t="s">
        <v>282</v>
      </c>
      <c r="C10" s="170"/>
      <c r="D10" s="171" t="s">
        <v>323</v>
      </c>
      <c r="E10" s="171" t="s">
        <v>211</v>
      </c>
      <c r="F10" s="171" t="s">
        <v>234</v>
      </c>
      <c r="G10" s="172">
        <v>200</v>
      </c>
    </row>
    <row r="11" spans="1:8" s="145" customFormat="1" ht="6" customHeight="1" x14ac:dyDescent="0.25">
      <c r="A11" s="166"/>
      <c r="B11" s="167"/>
      <c r="C11" s="167"/>
      <c r="D11" s="168"/>
      <c r="E11" s="168"/>
      <c r="F11" s="110"/>
      <c r="G11" s="110"/>
    </row>
    <row r="12" spans="1:8" s="145" customFormat="1" ht="25" x14ac:dyDescent="0.25">
      <c r="A12" s="169">
        <v>4</v>
      </c>
      <c r="B12" s="170" t="s">
        <v>283</v>
      </c>
      <c r="C12" s="170"/>
      <c r="D12" s="171" t="s">
        <v>323</v>
      </c>
      <c r="E12" s="171" t="s">
        <v>211</v>
      </c>
      <c r="F12" s="171" t="s">
        <v>234</v>
      </c>
      <c r="G12" s="172">
        <v>200</v>
      </c>
    </row>
    <row r="13" spans="1:8" ht="6" customHeight="1" x14ac:dyDescent="0.25">
      <c r="A13" s="166"/>
      <c r="B13" s="167"/>
      <c r="C13" s="167"/>
      <c r="D13" s="168"/>
      <c r="E13" s="173"/>
      <c r="F13" s="110"/>
      <c r="G13" s="110"/>
    </row>
    <row r="14" spans="1:8" s="145" customFormat="1" ht="37.5" x14ac:dyDescent="0.25">
      <c r="A14" s="169">
        <v>5</v>
      </c>
      <c r="B14" s="170" t="s">
        <v>208</v>
      </c>
      <c r="C14" s="170" t="s">
        <v>236</v>
      </c>
      <c r="D14" s="174"/>
      <c r="E14" s="175"/>
      <c r="F14" s="110"/>
      <c r="G14" s="110"/>
    </row>
    <row r="15" spans="1:8" s="145" customFormat="1" ht="12.75" customHeight="1" x14ac:dyDescent="0.25">
      <c r="A15" s="169" t="s">
        <v>185</v>
      </c>
      <c r="B15" s="170" t="s">
        <v>186</v>
      </c>
      <c r="C15" s="170"/>
      <c r="D15" s="171">
        <v>2</v>
      </c>
      <c r="E15" s="171">
        <v>4</v>
      </c>
      <c r="F15" s="172">
        <v>200</v>
      </c>
      <c r="G15" s="172">
        <v>300</v>
      </c>
    </row>
    <row r="16" spans="1:8" s="145" customFormat="1" x14ac:dyDescent="0.25">
      <c r="A16" s="169" t="s">
        <v>187</v>
      </c>
      <c r="B16" s="170" t="s">
        <v>188</v>
      </c>
      <c r="C16" s="170"/>
      <c r="D16" s="171">
        <v>2</v>
      </c>
      <c r="E16" s="171">
        <v>2</v>
      </c>
      <c r="F16" s="172">
        <v>200</v>
      </c>
      <c r="G16" s="172">
        <v>200</v>
      </c>
    </row>
    <row r="17" spans="1:7" ht="6" customHeight="1" x14ac:dyDescent="0.25">
      <c r="A17" s="166"/>
      <c r="B17" s="167"/>
      <c r="C17" s="167"/>
      <c r="D17" s="168"/>
      <c r="E17" s="168"/>
      <c r="F17" s="110"/>
      <c r="G17" s="110"/>
    </row>
    <row r="18" spans="1:7" s="145" customFormat="1" x14ac:dyDescent="0.25">
      <c r="A18" s="176">
        <v>6</v>
      </c>
      <c r="B18" s="170" t="s">
        <v>189</v>
      </c>
      <c r="C18" s="177"/>
      <c r="D18" s="175"/>
      <c r="E18" s="175"/>
      <c r="F18" s="110"/>
      <c r="G18" s="110"/>
    </row>
    <row r="19" spans="1:7" s="145" customFormat="1" x14ac:dyDescent="0.25">
      <c r="A19" s="169" t="s">
        <v>190</v>
      </c>
      <c r="B19" s="170" t="s">
        <v>191</v>
      </c>
      <c r="C19" s="170" t="s">
        <v>230</v>
      </c>
      <c r="D19" s="171">
        <v>2</v>
      </c>
      <c r="E19" s="171">
        <v>2</v>
      </c>
      <c r="F19" s="172">
        <v>200</v>
      </c>
      <c r="G19" s="172">
        <v>300</v>
      </c>
    </row>
    <row r="20" spans="1:7" s="145" customFormat="1" ht="37.5" x14ac:dyDescent="0.25">
      <c r="A20" s="169" t="s">
        <v>237</v>
      </c>
      <c r="B20" s="170" t="s">
        <v>210</v>
      </c>
      <c r="C20" s="170" t="s">
        <v>231</v>
      </c>
      <c r="D20" s="171">
        <v>2</v>
      </c>
      <c r="E20" s="172">
        <v>4</v>
      </c>
      <c r="F20" s="171" t="s">
        <v>247</v>
      </c>
      <c r="G20" s="172">
        <v>600</v>
      </c>
    </row>
    <row r="21" spans="1:7" s="145" customFormat="1" ht="37.5" x14ac:dyDescent="0.25">
      <c r="A21" s="169" t="s">
        <v>238</v>
      </c>
      <c r="B21" s="170" t="s">
        <v>317</v>
      </c>
      <c r="C21" s="170" t="s">
        <v>231</v>
      </c>
      <c r="D21" s="172">
        <v>2</v>
      </c>
      <c r="E21" s="171" t="s">
        <v>324</v>
      </c>
      <c r="F21" s="171" t="s">
        <v>247</v>
      </c>
      <c r="G21" s="172">
        <v>600</v>
      </c>
    </row>
    <row r="22" spans="1:7" s="145" customFormat="1" x14ac:dyDescent="0.25">
      <c r="A22" s="169" t="s">
        <v>192</v>
      </c>
      <c r="B22" s="170" t="s">
        <v>193</v>
      </c>
      <c r="C22" s="178"/>
      <c r="D22" s="179"/>
      <c r="E22" s="179"/>
      <c r="F22" s="110"/>
      <c r="G22" s="110"/>
    </row>
    <row r="23" spans="1:7" s="145" customFormat="1" ht="25.5" customHeight="1" x14ac:dyDescent="0.25">
      <c r="A23" s="169" t="s">
        <v>239</v>
      </c>
      <c r="B23" s="170" t="s">
        <v>194</v>
      </c>
      <c r="C23" s="170"/>
      <c r="D23" s="171">
        <v>2</v>
      </c>
      <c r="E23" s="172">
        <v>6</v>
      </c>
      <c r="F23" s="171" t="s">
        <v>240</v>
      </c>
      <c r="G23" s="172">
        <v>400</v>
      </c>
    </row>
    <row r="24" spans="1:7" s="145" customFormat="1" ht="25" x14ac:dyDescent="0.25">
      <c r="A24" s="169" t="s">
        <v>241</v>
      </c>
      <c r="B24" s="170" t="s">
        <v>195</v>
      </c>
      <c r="C24" s="170"/>
      <c r="D24" s="171">
        <v>2</v>
      </c>
      <c r="E24" s="172">
        <v>6</v>
      </c>
      <c r="F24" s="171" t="s">
        <v>240</v>
      </c>
      <c r="G24" s="172">
        <v>400</v>
      </c>
    </row>
    <row r="25" spans="1:7" s="145" customFormat="1" x14ac:dyDescent="0.25">
      <c r="A25" s="169" t="s">
        <v>196</v>
      </c>
      <c r="B25" s="170" t="s">
        <v>197</v>
      </c>
      <c r="C25" s="170"/>
      <c r="D25" s="171">
        <v>2</v>
      </c>
      <c r="E25" s="172">
        <v>6</v>
      </c>
      <c r="F25" s="171" t="s">
        <v>240</v>
      </c>
      <c r="G25" s="172">
        <v>400</v>
      </c>
    </row>
    <row r="26" spans="1:7" s="145" customFormat="1" ht="14.5" x14ac:dyDescent="0.25">
      <c r="A26" s="169" t="s">
        <v>198</v>
      </c>
      <c r="B26" s="170" t="s">
        <v>200</v>
      </c>
      <c r="C26" s="180"/>
      <c r="D26" s="171">
        <v>2</v>
      </c>
      <c r="E26" s="172">
        <v>8</v>
      </c>
      <c r="F26" s="171" t="s">
        <v>240</v>
      </c>
      <c r="G26" s="172">
        <v>400</v>
      </c>
    </row>
    <row r="27" spans="1:7" s="145" customFormat="1" ht="25" x14ac:dyDescent="0.25">
      <c r="A27" s="169" t="s">
        <v>199</v>
      </c>
      <c r="B27" s="170" t="s">
        <v>213</v>
      </c>
      <c r="C27" s="170" t="s">
        <v>242</v>
      </c>
      <c r="D27" s="171">
        <v>2</v>
      </c>
      <c r="E27" s="172">
        <v>6</v>
      </c>
      <c r="F27" s="171" t="s">
        <v>240</v>
      </c>
      <c r="G27" s="172">
        <v>400</v>
      </c>
    </row>
    <row r="28" spans="1:7" s="145" customFormat="1" ht="25" x14ac:dyDescent="0.25">
      <c r="A28" s="169" t="s">
        <v>209</v>
      </c>
      <c r="B28" s="170" t="s">
        <v>229</v>
      </c>
      <c r="C28" s="170"/>
      <c r="D28" s="172">
        <v>2</v>
      </c>
      <c r="E28" s="172">
        <v>6</v>
      </c>
      <c r="F28" s="172">
        <v>300</v>
      </c>
      <c r="G28" s="172">
        <v>600</v>
      </c>
    </row>
    <row r="29" spans="1:7" ht="6" customHeight="1" x14ac:dyDescent="0.25">
      <c r="A29" s="166"/>
      <c r="B29" s="167"/>
      <c r="C29" s="167"/>
      <c r="D29" s="168"/>
      <c r="E29" s="168"/>
      <c r="F29" s="110"/>
      <c r="G29" s="110"/>
    </row>
    <row r="30" spans="1:7" s="145" customFormat="1" x14ac:dyDescent="0.25">
      <c r="A30" s="176">
        <v>7</v>
      </c>
      <c r="B30" s="170" t="s">
        <v>203</v>
      </c>
      <c r="C30" s="170" t="s">
        <v>204</v>
      </c>
      <c r="D30" s="174"/>
      <c r="E30" s="175"/>
      <c r="F30" s="110"/>
      <c r="G30" s="110"/>
    </row>
    <row r="31" spans="1:7" s="145" customFormat="1" ht="14.5" x14ac:dyDescent="0.25">
      <c r="A31" s="169" t="s">
        <v>201</v>
      </c>
      <c r="B31" s="170" t="s">
        <v>205</v>
      </c>
      <c r="C31" s="180"/>
      <c r="D31" s="171">
        <v>2</v>
      </c>
      <c r="E31" s="172">
        <v>8</v>
      </c>
      <c r="F31" s="172">
        <v>200</v>
      </c>
      <c r="G31" s="172">
        <v>400</v>
      </c>
    </row>
    <row r="32" spans="1:7" s="145" customFormat="1" ht="14.5" x14ac:dyDescent="0.25">
      <c r="A32" s="169" t="s">
        <v>202</v>
      </c>
      <c r="B32" s="170" t="s">
        <v>206</v>
      </c>
      <c r="C32" s="180"/>
      <c r="D32" s="171">
        <v>2</v>
      </c>
      <c r="E32" s="172">
        <v>10</v>
      </c>
      <c r="F32" s="172">
        <v>200</v>
      </c>
      <c r="G32" s="172">
        <v>400</v>
      </c>
    </row>
    <row r="33" spans="1:7" ht="6" customHeight="1" x14ac:dyDescent="0.25">
      <c r="A33" s="166"/>
      <c r="B33" s="167"/>
      <c r="C33" s="73"/>
      <c r="D33" s="168"/>
      <c r="E33" s="168"/>
      <c r="F33" s="110"/>
      <c r="G33" s="110"/>
    </row>
    <row r="34" spans="1:7" s="145" customFormat="1" ht="51.75" customHeight="1" x14ac:dyDescent="0.25">
      <c r="A34" s="176">
        <v>8</v>
      </c>
      <c r="B34" s="170" t="s">
        <v>207</v>
      </c>
      <c r="C34" s="170" t="s">
        <v>316</v>
      </c>
      <c r="D34" s="171" t="s">
        <v>243</v>
      </c>
      <c r="E34" s="171" t="s">
        <v>243</v>
      </c>
      <c r="F34" s="171" t="s">
        <v>243</v>
      </c>
      <c r="G34" s="171" t="s">
        <v>243</v>
      </c>
    </row>
    <row r="35" spans="1:7" s="145" customFormat="1" ht="6" customHeight="1" x14ac:dyDescent="0.25">
      <c r="A35" s="166"/>
      <c r="B35" s="167"/>
      <c r="C35" s="73"/>
      <c r="D35" s="168"/>
      <c r="E35" s="168"/>
      <c r="F35" s="110"/>
      <c r="G35" s="110"/>
    </row>
    <row r="36" spans="1:7" s="145" customFormat="1" ht="14.25" customHeight="1" x14ac:dyDescent="0.25">
      <c r="A36" s="176">
        <v>9</v>
      </c>
      <c r="B36" s="170" t="s">
        <v>244</v>
      </c>
      <c r="C36" s="170"/>
      <c r="D36" s="171">
        <v>2</v>
      </c>
      <c r="E36" s="172">
        <v>4</v>
      </c>
      <c r="F36" s="172">
        <v>200</v>
      </c>
      <c r="G36" s="172">
        <v>400</v>
      </c>
    </row>
    <row r="37" spans="1:7" s="145" customFormat="1" ht="6" customHeight="1" x14ac:dyDescent="0.25">
      <c r="A37" s="166"/>
      <c r="B37" s="167"/>
      <c r="C37" s="167"/>
      <c r="D37" s="168"/>
      <c r="E37" s="168"/>
      <c r="F37" s="110"/>
      <c r="G37" s="110"/>
    </row>
    <row r="38" spans="1:7" s="145" customFormat="1" ht="38.25" customHeight="1" x14ac:dyDescent="0.25">
      <c r="A38" s="176">
        <v>10</v>
      </c>
      <c r="B38" s="170" t="s">
        <v>214</v>
      </c>
      <c r="C38" s="170" t="s">
        <v>245</v>
      </c>
      <c r="D38" s="171" t="s">
        <v>323</v>
      </c>
      <c r="E38" s="171" t="s">
        <v>325</v>
      </c>
      <c r="F38" s="171"/>
      <c r="G38" s="172">
        <v>400</v>
      </c>
    </row>
    <row r="39" spans="1:7" ht="27" customHeight="1" x14ac:dyDescent="0.25">
      <c r="B39" s="73" t="s">
        <v>216</v>
      </c>
      <c r="C39" s="269" t="s">
        <v>321</v>
      </c>
      <c r="D39" s="273" t="s">
        <v>315</v>
      </c>
      <c r="E39" s="274"/>
      <c r="F39" s="271" t="s">
        <v>322</v>
      </c>
      <c r="G39" s="271"/>
    </row>
    <row r="40" spans="1:7" ht="91.5" customHeight="1" x14ac:dyDescent="0.25">
      <c r="B40" s="156" t="s">
        <v>217</v>
      </c>
      <c r="C40" s="270"/>
      <c r="D40" s="275"/>
      <c r="E40" s="275"/>
      <c r="F40" s="272"/>
      <c r="G40" s="272"/>
    </row>
    <row r="41" spans="1:7" ht="14.5" x14ac:dyDescent="0.25">
      <c r="B41" s="73"/>
      <c r="C41" s="270"/>
      <c r="E41" s="78"/>
    </row>
    <row r="42" spans="1:7" ht="21" customHeight="1" x14ac:dyDescent="0.25">
      <c r="B42" s="73"/>
      <c r="C42" s="270"/>
      <c r="E42" s="78"/>
    </row>
    <row r="43" spans="1:7" x14ac:dyDescent="0.25">
      <c r="D43" s="80"/>
      <c r="E43" s="78"/>
    </row>
  </sheetData>
  <sheetProtection algorithmName="SHA-512" hashValue="thn33d6lDfae7lX85GZTUqpP3OxFoF/QT0yxs6B9VeZcAB5xTM2ap4oVt2N5iLsd1HLsVQttukvtObMAkepk+w==" saltValue="/s+FCoc8kyJHXNde1cwXhg==" spinCount="100000" sheet="1" objects="1" scenarios="1"/>
  <mergeCells count="5">
    <mergeCell ref="D1:E1"/>
    <mergeCell ref="F1:G1"/>
    <mergeCell ref="C39:C42"/>
    <mergeCell ref="F39:G40"/>
    <mergeCell ref="D39:E40"/>
  </mergeCells>
  <phoneticPr fontId="0" type="noConversion"/>
  <printOptions horizontalCentered="1" verticalCentered="1"/>
  <pageMargins left="0.19685039370078741" right="0.19685039370078741" top="0.39370078740157483" bottom="0.39370078740157483" header="0.51181102362204722" footer="0.51181102362204722"/>
  <pageSetup paperSize="9" scale="75" orientation="portrait" horizontalDpi="4294967293" r:id="rId1"/>
  <headerFooter alignWithMargins="0">
    <oddFooter>&amp;L&amp;8Bemessung_Mineralölabscheider_RB 16_Erschwernisfaktortabelle&amp;C&amp;8Seite &amp;P von &amp;P&amp;R&amp;8Version: 01.05.2026</oddFooter>
  </headerFooter>
  <ignoredErrors>
    <ignoredError sqref="A23:A24 A20:A2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showGridLines="0" view="pageBreakPreview" topLeftCell="B1" zoomScaleNormal="115" zoomScaleSheetLayoutView="100" workbookViewId="0">
      <selection activeCell="H32" sqref="H32"/>
    </sheetView>
  </sheetViews>
  <sheetFormatPr baseColWidth="10" defaultRowHeight="12.5" x14ac:dyDescent="0.25"/>
  <cols>
    <col min="1" max="1" width="36" style="10" bestFit="1" customWidth="1"/>
    <col min="2" max="2" width="38.453125" style="11" customWidth="1"/>
    <col min="3" max="3" width="20.36328125" style="11" customWidth="1"/>
    <col min="4" max="4" width="17" style="11" customWidth="1"/>
    <col min="5" max="5" width="36.36328125" style="9" bestFit="1" customWidth="1"/>
  </cols>
  <sheetData>
    <row r="1" spans="1:5" ht="30" customHeight="1" x14ac:dyDescent="0.25">
      <c r="A1" s="279" t="s">
        <v>342</v>
      </c>
      <c r="B1" s="280"/>
      <c r="C1" s="280"/>
      <c r="D1" s="280"/>
      <c r="E1" s="280"/>
    </row>
    <row r="2" spans="1:5" ht="25.5" customHeight="1" x14ac:dyDescent="0.25">
      <c r="A2" s="296" t="s">
        <v>343</v>
      </c>
      <c r="B2" s="297"/>
      <c r="C2" s="297"/>
      <c r="D2" s="297"/>
      <c r="E2" s="297"/>
    </row>
    <row r="3" spans="1:5" ht="12.75" customHeight="1" x14ac:dyDescent="0.3">
      <c r="A3" s="291" t="s">
        <v>114</v>
      </c>
      <c r="B3" s="293" t="s">
        <v>285</v>
      </c>
      <c r="C3" s="293" t="s">
        <v>181</v>
      </c>
      <c r="D3" s="294" t="s">
        <v>115</v>
      </c>
      <c r="E3" s="295"/>
    </row>
    <row r="4" spans="1:5" ht="65" x14ac:dyDescent="0.25">
      <c r="A4" s="292"/>
      <c r="B4" s="285"/>
      <c r="C4" s="285"/>
      <c r="D4" s="6" t="s">
        <v>116</v>
      </c>
      <c r="E4" s="150" t="s">
        <v>117</v>
      </c>
    </row>
    <row r="5" spans="1:5" x14ac:dyDescent="0.25">
      <c r="A5" s="181" t="s">
        <v>119</v>
      </c>
      <c r="B5" s="182">
        <v>0.79100000000000004</v>
      </c>
      <c r="C5" s="182" t="s">
        <v>120</v>
      </c>
      <c r="D5" s="182" t="s">
        <v>121</v>
      </c>
      <c r="E5" s="183" t="s">
        <v>122</v>
      </c>
    </row>
    <row r="6" spans="1:5" s="149" customFormat="1" x14ac:dyDescent="0.25">
      <c r="A6" s="181" t="s">
        <v>265</v>
      </c>
      <c r="B6" s="182">
        <v>1.0900000000000001</v>
      </c>
      <c r="C6" s="182" t="s">
        <v>120</v>
      </c>
      <c r="D6" s="182" t="s">
        <v>121</v>
      </c>
      <c r="E6" s="183"/>
    </row>
    <row r="7" spans="1:5" x14ac:dyDescent="0.25">
      <c r="A7" s="181" t="s">
        <v>125</v>
      </c>
      <c r="B7" s="182">
        <v>0.85</v>
      </c>
      <c r="C7" s="182" t="s">
        <v>118</v>
      </c>
      <c r="D7" s="182" t="s">
        <v>124</v>
      </c>
      <c r="E7" s="183" t="s">
        <v>122</v>
      </c>
    </row>
    <row r="8" spans="1:5" x14ac:dyDescent="0.25">
      <c r="A8" s="181" t="s">
        <v>126</v>
      </c>
      <c r="B8" s="182">
        <v>0.86</v>
      </c>
      <c r="C8" s="182" t="s">
        <v>118</v>
      </c>
      <c r="D8" s="182" t="s">
        <v>124</v>
      </c>
      <c r="E8" s="183" t="s">
        <v>122</v>
      </c>
    </row>
    <row r="9" spans="1:5" x14ac:dyDescent="0.25">
      <c r="A9" s="181" t="s">
        <v>288</v>
      </c>
      <c r="B9" s="182">
        <v>0.87</v>
      </c>
      <c r="C9" s="182" t="s">
        <v>118</v>
      </c>
      <c r="D9" s="182" t="s">
        <v>122</v>
      </c>
      <c r="E9" s="183" t="s">
        <v>122</v>
      </c>
    </row>
    <row r="10" spans="1:5" x14ac:dyDescent="0.25">
      <c r="A10" s="181" t="s">
        <v>127</v>
      </c>
      <c r="B10" s="182">
        <v>0.92</v>
      </c>
      <c r="C10" s="182" t="s">
        <v>118</v>
      </c>
      <c r="D10" s="182" t="s">
        <v>122</v>
      </c>
      <c r="E10" s="183" t="s">
        <v>122</v>
      </c>
    </row>
    <row r="11" spans="1:5" s="160" customFormat="1" ht="25" x14ac:dyDescent="0.25">
      <c r="A11" s="196" t="s">
        <v>128</v>
      </c>
      <c r="B11" s="184" t="s">
        <v>129</v>
      </c>
      <c r="C11" s="172" t="s">
        <v>130</v>
      </c>
      <c r="D11" s="184" t="s">
        <v>124</v>
      </c>
      <c r="E11" s="185" t="s">
        <v>122</v>
      </c>
    </row>
    <row r="12" spans="1:5" x14ac:dyDescent="0.25">
      <c r="A12" s="181" t="s">
        <v>131</v>
      </c>
      <c r="B12" s="182" t="s">
        <v>132</v>
      </c>
      <c r="C12" s="182" t="s">
        <v>118</v>
      </c>
      <c r="D12" s="182" t="s">
        <v>124</v>
      </c>
      <c r="E12" s="183" t="s">
        <v>122</v>
      </c>
    </row>
    <row r="13" spans="1:5" s="198" customFormat="1" ht="25" x14ac:dyDescent="0.25">
      <c r="A13" s="170" t="s">
        <v>286</v>
      </c>
      <c r="B13" s="184" t="s">
        <v>289</v>
      </c>
      <c r="C13" s="184" t="s">
        <v>118</v>
      </c>
      <c r="D13" s="184" t="s">
        <v>124</v>
      </c>
      <c r="E13" s="197"/>
    </row>
    <row r="14" spans="1:5" ht="14.5" x14ac:dyDescent="0.25">
      <c r="A14" s="181" t="s">
        <v>133</v>
      </c>
      <c r="B14" s="186">
        <v>0.8</v>
      </c>
      <c r="C14" s="182" t="s">
        <v>118</v>
      </c>
      <c r="D14" s="182" t="s">
        <v>353</v>
      </c>
      <c r="E14" s="187" t="s">
        <v>331</v>
      </c>
    </row>
    <row r="15" spans="1:5" x14ac:dyDescent="0.25">
      <c r="A15" s="181" t="s">
        <v>134</v>
      </c>
      <c r="B15" s="182" t="s">
        <v>135</v>
      </c>
      <c r="C15" s="182" t="s">
        <v>118</v>
      </c>
      <c r="D15" s="182" t="s">
        <v>124</v>
      </c>
      <c r="E15" s="183" t="s">
        <v>122</v>
      </c>
    </row>
    <row r="16" spans="1:5" ht="14.5" x14ac:dyDescent="0.25">
      <c r="A16" s="181" t="s">
        <v>136</v>
      </c>
      <c r="B16" s="182" t="s">
        <v>137</v>
      </c>
      <c r="C16" s="182" t="s">
        <v>118</v>
      </c>
      <c r="D16" s="182" t="s">
        <v>122</v>
      </c>
      <c r="E16" s="188" t="s">
        <v>332</v>
      </c>
    </row>
    <row r="17" spans="1:5" x14ac:dyDescent="0.25">
      <c r="A17" s="181" t="s">
        <v>138</v>
      </c>
      <c r="B17" s="182" t="s">
        <v>139</v>
      </c>
      <c r="C17" s="182" t="s">
        <v>118</v>
      </c>
      <c r="D17" s="182" t="s">
        <v>124</v>
      </c>
      <c r="E17" s="183" t="s">
        <v>122</v>
      </c>
    </row>
    <row r="18" spans="1:5" ht="14.5" x14ac:dyDescent="0.25">
      <c r="A18" s="181" t="s">
        <v>287</v>
      </c>
      <c r="B18" s="182" t="s">
        <v>140</v>
      </c>
      <c r="C18" s="182" t="s">
        <v>118</v>
      </c>
      <c r="D18" s="182" t="s">
        <v>122</v>
      </c>
      <c r="E18" s="188" t="s">
        <v>329</v>
      </c>
    </row>
    <row r="19" spans="1:5" ht="14.5" x14ac:dyDescent="0.25">
      <c r="A19" s="181" t="s">
        <v>141</v>
      </c>
      <c r="B19" s="182" t="s">
        <v>142</v>
      </c>
      <c r="C19" s="182" t="s">
        <v>118</v>
      </c>
      <c r="D19" s="182" t="s">
        <v>122</v>
      </c>
      <c r="E19" s="188" t="s">
        <v>329</v>
      </c>
    </row>
    <row r="20" spans="1:5" s="70" customFormat="1" ht="37.5" x14ac:dyDescent="0.25">
      <c r="A20" s="170" t="s">
        <v>143</v>
      </c>
      <c r="B20" s="172">
        <v>0.78</v>
      </c>
      <c r="C20" s="172" t="s">
        <v>154</v>
      </c>
      <c r="D20" s="172" t="s">
        <v>122</v>
      </c>
      <c r="E20" s="180" t="s">
        <v>329</v>
      </c>
    </row>
    <row r="21" spans="1:5" x14ac:dyDescent="0.25">
      <c r="A21" s="181" t="s">
        <v>144</v>
      </c>
      <c r="B21" s="186">
        <v>0.8</v>
      </c>
      <c r="C21" s="182" t="s">
        <v>118</v>
      </c>
      <c r="D21" s="182" t="s">
        <v>124</v>
      </c>
      <c r="E21" s="183" t="s">
        <v>122</v>
      </c>
    </row>
    <row r="22" spans="1:5" s="110" customFormat="1" x14ac:dyDescent="0.25">
      <c r="A22" s="181" t="s">
        <v>145</v>
      </c>
      <c r="B22" s="182" t="s">
        <v>146</v>
      </c>
      <c r="C22" s="182" t="s">
        <v>118</v>
      </c>
      <c r="D22" s="182" t="s">
        <v>124</v>
      </c>
      <c r="E22" s="189" t="s">
        <v>122</v>
      </c>
    </row>
    <row r="23" spans="1:5" s="110" customFormat="1" ht="14.5" x14ac:dyDescent="0.25">
      <c r="A23" s="181" t="s">
        <v>147</v>
      </c>
      <c r="B23" s="182" t="s">
        <v>148</v>
      </c>
      <c r="C23" s="182" t="s">
        <v>118</v>
      </c>
      <c r="D23" s="182" t="s">
        <v>124</v>
      </c>
      <c r="E23" s="188" t="s">
        <v>329</v>
      </c>
    </row>
    <row r="24" spans="1:5" s="200" customFormat="1" ht="14.25" customHeight="1" x14ac:dyDescent="0.25">
      <c r="A24" s="199" t="s">
        <v>149</v>
      </c>
      <c r="B24" s="281">
        <v>0.82</v>
      </c>
      <c r="C24" s="190"/>
      <c r="D24" s="283" t="s">
        <v>122</v>
      </c>
      <c r="E24" s="286"/>
    </row>
    <row r="25" spans="1:5" s="200" customFormat="1" ht="14.25" customHeight="1" x14ac:dyDescent="0.25">
      <c r="A25" s="199" t="s">
        <v>150</v>
      </c>
      <c r="B25" s="282"/>
      <c r="C25" s="190" t="s">
        <v>118</v>
      </c>
      <c r="D25" s="284"/>
      <c r="E25" s="287"/>
    </row>
    <row r="26" spans="1:5" s="200" customFormat="1" ht="14.25" customHeight="1" x14ac:dyDescent="0.25">
      <c r="A26" s="199" t="s">
        <v>151</v>
      </c>
      <c r="B26" s="282"/>
      <c r="C26" s="190" t="s">
        <v>120</v>
      </c>
      <c r="D26" s="285"/>
      <c r="E26" s="288"/>
    </row>
    <row r="27" spans="1:5" s="110" customFormat="1" ht="14.5" x14ac:dyDescent="0.25">
      <c r="A27" s="181" t="s">
        <v>152</v>
      </c>
      <c r="B27" s="182" t="s">
        <v>153</v>
      </c>
      <c r="C27" s="182" t="s">
        <v>118</v>
      </c>
      <c r="D27" s="191" t="s">
        <v>123</v>
      </c>
      <c r="E27" s="192"/>
    </row>
    <row r="28" spans="1:5" s="92" customFormat="1" ht="28" x14ac:dyDescent="0.25">
      <c r="A28" s="193" t="s">
        <v>293</v>
      </c>
      <c r="B28" s="194">
        <v>0.84499999999999997</v>
      </c>
      <c r="C28" s="184" t="s">
        <v>118</v>
      </c>
      <c r="D28" s="195" t="s">
        <v>124</v>
      </c>
      <c r="E28" s="170" t="s">
        <v>333</v>
      </c>
    </row>
    <row r="29" spans="1:5" s="92" customFormat="1" ht="28" x14ac:dyDescent="0.25">
      <c r="A29" s="193" t="s">
        <v>291</v>
      </c>
      <c r="B29" s="194" t="s">
        <v>290</v>
      </c>
      <c r="C29" s="184" t="s">
        <v>118</v>
      </c>
      <c r="D29" s="195" t="s">
        <v>124</v>
      </c>
      <c r="E29" s="170" t="s">
        <v>292</v>
      </c>
    </row>
    <row r="30" spans="1:5" s="149" customFormat="1" x14ac:dyDescent="0.25">
      <c r="A30" s="193" t="s">
        <v>294</v>
      </c>
      <c r="B30" s="194" t="s">
        <v>295</v>
      </c>
      <c r="C30" s="184" t="s">
        <v>118</v>
      </c>
      <c r="D30" s="195" t="s">
        <v>124</v>
      </c>
      <c r="E30" s="170"/>
    </row>
    <row r="31" spans="1:5" s="110" customFormat="1" ht="18" customHeight="1" x14ac:dyDescent="0.25">
      <c r="A31" s="289" t="s">
        <v>330</v>
      </c>
      <c r="B31" s="290"/>
      <c r="C31" s="290"/>
      <c r="D31" s="290"/>
      <c r="E31" s="290"/>
    </row>
    <row r="32" spans="1:5" x14ac:dyDescent="0.25">
      <c r="A32" s="276" t="s">
        <v>218</v>
      </c>
      <c r="B32" s="277"/>
      <c r="C32" s="277"/>
      <c r="D32" s="277"/>
      <c r="E32" s="277"/>
    </row>
    <row r="33" spans="1:5" x14ac:dyDescent="0.25">
      <c r="A33" s="278"/>
      <c r="B33" s="278"/>
      <c r="C33" s="278"/>
      <c r="D33" s="278"/>
      <c r="E33" s="278"/>
    </row>
    <row r="34" spans="1:5" x14ac:dyDescent="0.25">
      <c r="A34" s="278"/>
      <c r="B34" s="278"/>
      <c r="C34" s="278"/>
      <c r="D34" s="278"/>
      <c r="E34" s="278"/>
    </row>
    <row r="35" spans="1:5" x14ac:dyDescent="0.25">
      <c r="A35" s="278"/>
      <c r="B35" s="278"/>
      <c r="C35" s="278"/>
      <c r="D35" s="278"/>
      <c r="E35" s="278"/>
    </row>
    <row r="36" spans="1:5" x14ac:dyDescent="0.25">
      <c r="A36" s="7"/>
      <c r="B36" s="8"/>
      <c r="C36" s="8"/>
      <c r="D36" s="8"/>
      <c r="E36" s="78"/>
    </row>
    <row r="37" spans="1:5" x14ac:dyDescent="0.25">
      <c r="A37" s="7"/>
      <c r="B37" s="8"/>
      <c r="C37" s="8"/>
      <c r="D37" s="8"/>
    </row>
    <row r="38" spans="1:5" x14ac:dyDescent="0.25">
      <c r="A38" s="7"/>
      <c r="B38" s="8"/>
      <c r="C38" s="8"/>
      <c r="D38" s="8"/>
    </row>
    <row r="39" spans="1:5" x14ac:dyDescent="0.25">
      <c r="A39" s="7"/>
      <c r="B39" s="8"/>
      <c r="C39" s="8"/>
      <c r="D39" s="8"/>
    </row>
    <row r="40" spans="1:5" x14ac:dyDescent="0.25">
      <c r="A40" s="7"/>
      <c r="B40" s="8"/>
      <c r="C40" s="8"/>
      <c r="D40" s="8"/>
    </row>
    <row r="41" spans="1:5" x14ac:dyDescent="0.25">
      <c r="A41" s="7"/>
      <c r="B41" s="8"/>
      <c r="C41" s="8"/>
      <c r="D41" s="8"/>
    </row>
    <row r="42" spans="1:5" x14ac:dyDescent="0.25">
      <c r="A42" s="7"/>
      <c r="B42" s="8"/>
      <c r="C42" s="8"/>
      <c r="D42" s="8"/>
    </row>
    <row r="43" spans="1:5" x14ac:dyDescent="0.25">
      <c r="A43" s="7"/>
      <c r="B43" s="8"/>
      <c r="C43" s="8"/>
      <c r="D43" s="8"/>
    </row>
    <row r="44" spans="1:5" x14ac:dyDescent="0.25">
      <c r="A44" s="7"/>
      <c r="B44" s="8"/>
      <c r="C44" s="8"/>
      <c r="D44" s="8"/>
    </row>
    <row r="45" spans="1:5" x14ac:dyDescent="0.25">
      <c r="A45" s="7"/>
      <c r="B45" s="8"/>
      <c r="C45" s="8"/>
      <c r="D45" s="8"/>
    </row>
    <row r="46" spans="1:5" x14ac:dyDescent="0.25">
      <c r="A46" s="7"/>
      <c r="B46" s="8"/>
      <c r="C46" s="8"/>
      <c r="D46" s="8"/>
    </row>
    <row r="47" spans="1:5" x14ac:dyDescent="0.25">
      <c r="A47" s="7"/>
      <c r="B47" s="8"/>
      <c r="C47" s="8"/>
      <c r="D47" s="8"/>
    </row>
    <row r="48" spans="1:5" x14ac:dyDescent="0.25">
      <c r="A48" s="7"/>
      <c r="B48" s="8"/>
      <c r="C48" s="8"/>
      <c r="D48" s="8"/>
    </row>
    <row r="49" spans="1:4" x14ac:dyDescent="0.25">
      <c r="A49" s="7"/>
      <c r="B49" s="8"/>
      <c r="C49" s="8"/>
      <c r="D49" s="8"/>
    </row>
    <row r="50" spans="1:4" x14ac:dyDescent="0.25">
      <c r="A50" s="7"/>
      <c r="B50" s="8"/>
      <c r="C50" s="8"/>
      <c r="D50" s="8"/>
    </row>
    <row r="51" spans="1:4" x14ac:dyDescent="0.25">
      <c r="A51" s="7"/>
      <c r="B51" s="8"/>
      <c r="C51" s="8"/>
      <c r="D51" s="8"/>
    </row>
    <row r="52" spans="1:4" x14ac:dyDescent="0.25">
      <c r="A52" s="7"/>
      <c r="B52" s="8"/>
      <c r="C52" s="8"/>
      <c r="D52" s="8"/>
    </row>
    <row r="53" spans="1:4" x14ac:dyDescent="0.25">
      <c r="A53" s="7"/>
      <c r="B53" s="8"/>
      <c r="C53" s="8"/>
      <c r="D53" s="8"/>
    </row>
    <row r="54" spans="1:4" x14ac:dyDescent="0.25">
      <c r="A54" s="7"/>
      <c r="B54" s="8"/>
      <c r="C54" s="8"/>
      <c r="D54" s="8"/>
    </row>
    <row r="55" spans="1:4" x14ac:dyDescent="0.25">
      <c r="A55" s="7"/>
      <c r="B55" s="8"/>
      <c r="C55" s="8"/>
      <c r="D55" s="8"/>
    </row>
    <row r="56" spans="1:4" x14ac:dyDescent="0.25">
      <c r="A56" s="7"/>
      <c r="B56" s="8"/>
      <c r="C56" s="8"/>
      <c r="D56" s="8"/>
    </row>
    <row r="57" spans="1:4" x14ac:dyDescent="0.25">
      <c r="A57" s="7"/>
      <c r="B57" s="8"/>
      <c r="C57" s="8"/>
      <c r="D57" s="8"/>
    </row>
    <row r="58" spans="1:4" x14ac:dyDescent="0.25">
      <c r="A58" s="7"/>
      <c r="B58" s="8"/>
      <c r="C58" s="8"/>
      <c r="D58" s="8"/>
    </row>
    <row r="59" spans="1:4" x14ac:dyDescent="0.25">
      <c r="A59" s="7"/>
      <c r="B59" s="8"/>
      <c r="C59" s="8"/>
      <c r="D59" s="8"/>
    </row>
    <row r="60" spans="1:4" x14ac:dyDescent="0.25">
      <c r="A60" s="7"/>
      <c r="B60" s="8"/>
      <c r="C60" s="8"/>
      <c r="D60" s="8"/>
    </row>
    <row r="61" spans="1:4" x14ac:dyDescent="0.25">
      <c r="A61" s="7"/>
      <c r="B61" s="8"/>
      <c r="C61" s="8"/>
      <c r="D61" s="8"/>
    </row>
  </sheetData>
  <sheetProtection algorithmName="SHA-512" hashValue="gsvE+34bah7xJbcdGy9Yj7ZmGXGgp7jaoQORVUNZSiaA6Y+bdnXJqLijRdObF6Xe7qAHCo9B7k9x+F2BQYwvQw==" saltValue="IIEZEyU60vBAdYjararuRg==" spinCount="100000" sheet="1" objects="1" scenarios="1"/>
  <mergeCells count="11">
    <mergeCell ref="A32:E35"/>
    <mergeCell ref="A1:E1"/>
    <mergeCell ref="B24:B26"/>
    <mergeCell ref="D24:D26"/>
    <mergeCell ref="E24:E26"/>
    <mergeCell ref="A31:E31"/>
    <mergeCell ref="A3:A4"/>
    <mergeCell ref="B3:B4"/>
    <mergeCell ref="C3:C4"/>
    <mergeCell ref="D3:E3"/>
    <mergeCell ref="A2:E2"/>
  </mergeCells>
  <phoneticPr fontId="0" type="noConversion"/>
  <printOptions horizontalCentered="1"/>
  <pageMargins left="0.39370078740157483" right="0.39370078740157483" top="0.98425196850393704" bottom="0.98425196850393704" header="0.51181102362204722" footer="0.51181102362204722"/>
  <pageSetup paperSize="9" scale="72" fitToHeight="2" orientation="landscape" horizontalDpi="360" verticalDpi="360" r:id="rId1"/>
  <headerFooter alignWithMargins="0">
    <oddFooter>&amp;L&amp;8Bemessung_Mineralölabscheider_RB 16_Dichtetabelle&amp;C&amp;8Seite &amp;P von &amp;N&amp;R&amp;8Version: 01.05.2026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264"/>
  <sheetViews>
    <sheetView showGridLines="0" view="pageBreakPreview" zoomScaleNormal="70" zoomScaleSheetLayoutView="100" workbookViewId="0">
      <selection activeCell="AU74" sqref="AU74"/>
    </sheetView>
  </sheetViews>
  <sheetFormatPr baseColWidth="10" defaultColWidth="11.453125" defaultRowHeight="12.5" x14ac:dyDescent="0.25"/>
  <cols>
    <col min="1" max="1" width="5.6328125" style="4" customWidth="1"/>
    <col min="2" max="2" width="6.36328125" style="4" customWidth="1"/>
    <col min="3" max="3" width="6.08984375" style="4" customWidth="1"/>
    <col min="4" max="4" width="5.6328125" style="4" customWidth="1"/>
    <col min="5" max="6" width="8.90625" style="4" customWidth="1"/>
    <col min="7" max="7" width="6.36328125" style="4" customWidth="1"/>
    <col min="8" max="8" width="5.6328125" style="4" customWidth="1"/>
    <col min="9" max="9" width="6.36328125" style="4" customWidth="1"/>
    <col min="10" max="10" width="9.36328125" style="4" bestFit="1" customWidth="1"/>
    <col min="11" max="11" width="6.36328125" style="4" customWidth="1"/>
    <col min="12" max="12" width="5.54296875" style="4" customWidth="1"/>
    <col min="13" max="13" width="20.90625" style="4" bestFit="1" customWidth="1"/>
    <col min="14" max="14" width="5.90625" style="4" customWidth="1"/>
    <col min="15" max="15" width="9.36328125" style="4" customWidth="1"/>
    <col min="16" max="16" width="3.90625" style="4" customWidth="1"/>
    <col min="17" max="17" width="5.6328125" style="4" hidden="1" customWidth="1"/>
    <col min="18" max="18" width="33.6328125" style="4" hidden="1" customWidth="1"/>
    <col min="19" max="24" width="5.6328125" style="4" hidden="1" customWidth="1"/>
    <col min="25" max="28" width="11.54296875" style="4" hidden="1" customWidth="1"/>
    <col min="29" max="30" width="11.90625" style="4" hidden="1" customWidth="1"/>
    <col min="31" max="31" width="11.6328125" style="4" hidden="1" customWidth="1"/>
    <col min="32" max="34" width="12.6328125" style="4" hidden="1" customWidth="1"/>
    <col min="35" max="35" width="17.08984375" style="4" hidden="1" customWidth="1"/>
    <col min="36" max="37" width="11.6328125" style="4" customWidth="1"/>
    <col min="38" max="42" width="11.453125" style="4" customWidth="1"/>
    <col min="43" max="46" width="11.453125" style="4"/>
    <col min="47" max="48" width="11.453125" style="219" customWidth="1"/>
    <col min="49" max="16384" width="11.453125" style="4"/>
  </cols>
  <sheetData>
    <row r="1" spans="1:16" ht="15.75" customHeight="1" x14ac:dyDescent="0.25">
      <c r="A1"/>
      <c r="B1" s="301" t="s">
        <v>173</v>
      </c>
      <c r="C1" s="302"/>
      <c r="D1" s="303"/>
      <c r="E1" s="307" t="str">
        <f>IF(Eingabetabelle!D1="","",Eingabetabelle!D1)</f>
        <v/>
      </c>
      <c r="F1" s="308"/>
      <c r="G1" s="308"/>
      <c r="H1" s="308"/>
      <c r="I1" s="308"/>
      <c r="J1" s="308"/>
      <c r="K1" s="308"/>
      <c r="L1" s="308"/>
      <c r="M1" s="308"/>
      <c r="N1" s="309"/>
      <c r="O1" s="319"/>
      <c r="P1" s="319"/>
    </row>
    <row r="2" spans="1:16" ht="21.75" customHeight="1" x14ac:dyDescent="0.25">
      <c r="A2"/>
      <c r="B2" s="304"/>
      <c r="C2" s="305"/>
      <c r="D2" s="306"/>
      <c r="E2" s="310"/>
      <c r="F2" s="311"/>
      <c r="G2" s="311"/>
      <c r="H2" s="311"/>
      <c r="I2" s="311"/>
      <c r="J2" s="311"/>
      <c r="K2" s="311"/>
      <c r="L2" s="311"/>
      <c r="M2" s="311"/>
      <c r="N2" s="312"/>
      <c r="O2" s="319"/>
      <c r="P2" s="319"/>
    </row>
    <row r="3" spans="1:16" ht="24.75" customHeight="1" x14ac:dyDescent="0.4">
      <c r="B3" s="20" t="s">
        <v>26</v>
      </c>
      <c r="C3" s="30" t="s">
        <v>174</v>
      </c>
      <c r="D3" s="31"/>
      <c r="E3" s="31"/>
      <c r="F3" s="31"/>
      <c r="G3" s="32"/>
      <c r="H3" s="32"/>
      <c r="I3" s="31"/>
      <c r="J3" s="31"/>
      <c r="K3" s="31"/>
      <c r="L3" s="31"/>
      <c r="M3" s="31"/>
      <c r="N3" s="31"/>
      <c r="P3" s="104"/>
    </row>
    <row r="4" spans="1:16" x14ac:dyDescent="0.25">
      <c r="B4" s="33"/>
      <c r="P4" s="34"/>
    </row>
    <row r="5" spans="1:16" ht="15" x14ac:dyDescent="0.3">
      <c r="B5" s="20" t="s">
        <v>27</v>
      </c>
      <c r="C5" s="28" t="s">
        <v>28</v>
      </c>
      <c r="D5" s="28"/>
      <c r="E5" s="28"/>
      <c r="F5" s="28"/>
      <c r="G5" s="28"/>
      <c r="H5" s="28"/>
      <c r="I5" s="28"/>
      <c r="P5" s="34"/>
    </row>
    <row r="6" spans="1:16" x14ac:dyDescent="0.25">
      <c r="B6" s="33"/>
      <c r="M6" s="13"/>
      <c r="N6" s="13"/>
      <c r="P6" s="34"/>
    </row>
    <row r="7" spans="1:16" ht="17" x14ac:dyDescent="0.4">
      <c r="B7" s="35"/>
      <c r="C7" s="36" t="s">
        <v>29</v>
      </c>
      <c r="D7" s="3" t="s">
        <v>30</v>
      </c>
      <c r="E7" s="3" t="s">
        <v>31</v>
      </c>
      <c r="F7" s="3" t="s">
        <v>96</v>
      </c>
      <c r="G7" s="3" t="s">
        <v>32</v>
      </c>
      <c r="H7" s="3" t="s">
        <v>94</v>
      </c>
      <c r="I7" s="3" t="s">
        <v>33</v>
      </c>
      <c r="J7" s="3" t="s">
        <v>95</v>
      </c>
      <c r="K7" s="3" t="s">
        <v>34</v>
      </c>
      <c r="L7" s="3" t="s">
        <v>33</v>
      </c>
      <c r="M7" s="3" t="s">
        <v>97</v>
      </c>
      <c r="N7" s="3" t="s">
        <v>33</v>
      </c>
      <c r="O7" s="2" t="s">
        <v>297</v>
      </c>
      <c r="P7" s="22"/>
    </row>
    <row r="8" spans="1:16" ht="6" customHeight="1" x14ac:dyDescent="0.3">
      <c r="B8" s="35"/>
      <c r="C8" s="3"/>
      <c r="D8" s="3"/>
      <c r="E8" s="3"/>
      <c r="F8" s="3"/>
      <c r="G8" s="3"/>
      <c r="H8" s="3"/>
      <c r="I8" s="3"/>
      <c r="J8" s="3"/>
      <c r="K8" s="3"/>
      <c r="L8" s="3"/>
      <c r="M8" s="3"/>
      <c r="N8" s="3"/>
      <c r="O8" s="2"/>
      <c r="P8" s="22"/>
    </row>
    <row r="9" spans="1:16" ht="15" x14ac:dyDescent="0.3">
      <c r="B9" s="35"/>
      <c r="C9" s="3"/>
      <c r="D9" s="13" t="s">
        <v>29</v>
      </c>
      <c r="E9" s="13" t="s">
        <v>85</v>
      </c>
      <c r="F9" s="313" t="s">
        <v>86</v>
      </c>
      <c r="G9" s="313"/>
      <c r="H9" s="313"/>
      <c r="I9" s="313"/>
      <c r="J9" s="313"/>
      <c r="K9" s="313"/>
      <c r="L9" s="313"/>
      <c r="M9" s="313"/>
      <c r="N9" s="13"/>
      <c r="P9" s="22"/>
    </row>
    <row r="10" spans="1:16" ht="16" x14ac:dyDescent="0.4">
      <c r="B10" s="35"/>
      <c r="C10" s="3"/>
      <c r="D10" s="13" t="s">
        <v>98</v>
      </c>
      <c r="E10" s="13" t="s">
        <v>85</v>
      </c>
      <c r="F10" s="313" t="s">
        <v>296</v>
      </c>
      <c r="G10" s="313"/>
      <c r="H10" s="313"/>
      <c r="I10" s="313"/>
      <c r="J10" s="313"/>
      <c r="K10" s="313"/>
      <c r="L10" s="313"/>
      <c r="M10" s="313"/>
      <c r="N10" s="13"/>
      <c r="P10" s="22"/>
    </row>
    <row r="11" spans="1:16" ht="16" x14ac:dyDescent="0.4">
      <c r="B11" s="35"/>
      <c r="C11" s="3"/>
      <c r="D11" s="13" t="s">
        <v>99</v>
      </c>
      <c r="E11" s="13" t="s">
        <v>85</v>
      </c>
      <c r="F11" s="313" t="s">
        <v>87</v>
      </c>
      <c r="G11" s="313"/>
      <c r="H11" s="313"/>
      <c r="I11" s="313"/>
      <c r="J11" s="313"/>
      <c r="K11" s="313"/>
      <c r="L11" s="313"/>
      <c r="M11" s="313"/>
      <c r="N11" s="313"/>
      <c r="O11" s="313"/>
      <c r="P11" s="22"/>
    </row>
    <row r="12" spans="1:16" ht="16" x14ac:dyDescent="0.4">
      <c r="B12" s="35"/>
      <c r="C12" s="3"/>
      <c r="D12" s="13" t="s">
        <v>100</v>
      </c>
      <c r="E12" s="13" t="s">
        <v>85</v>
      </c>
      <c r="F12" s="313" t="s">
        <v>226</v>
      </c>
      <c r="G12" s="313"/>
      <c r="H12" s="313"/>
      <c r="I12" s="313"/>
      <c r="J12" s="313"/>
      <c r="K12" s="313"/>
      <c r="L12" s="313"/>
      <c r="M12" s="313"/>
      <c r="N12" s="13"/>
      <c r="P12" s="22"/>
    </row>
    <row r="13" spans="1:16" ht="16" x14ac:dyDescent="0.4">
      <c r="B13" s="35"/>
      <c r="C13" s="3"/>
      <c r="D13" s="13" t="s">
        <v>101</v>
      </c>
      <c r="E13" s="13" t="s">
        <v>85</v>
      </c>
      <c r="F13" s="313" t="s">
        <v>88</v>
      </c>
      <c r="G13" s="313"/>
      <c r="H13" s="313"/>
      <c r="I13" s="313"/>
      <c r="J13" s="313"/>
      <c r="K13" s="313"/>
      <c r="L13" s="313"/>
      <c r="M13" s="313"/>
      <c r="N13" s="13"/>
      <c r="P13" s="22"/>
    </row>
    <row r="14" spans="1:16" ht="16" x14ac:dyDescent="0.4">
      <c r="B14" s="35"/>
      <c r="C14" s="3"/>
      <c r="D14" s="13" t="s">
        <v>298</v>
      </c>
      <c r="E14" s="13" t="s">
        <v>85</v>
      </c>
      <c r="F14" s="313" t="s">
        <v>248</v>
      </c>
      <c r="G14" s="313"/>
      <c r="H14" s="313"/>
      <c r="I14" s="313"/>
      <c r="J14" s="313"/>
      <c r="K14" s="313"/>
      <c r="L14" s="313"/>
      <c r="M14" s="313"/>
      <c r="N14" s="13"/>
      <c r="P14" s="22"/>
    </row>
    <row r="15" spans="1:16" ht="6" customHeight="1" x14ac:dyDescent="0.3">
      <c r="B15" s="35"/>
      <c r="C15" s="3"/>
      <c r="D15" s="3"/>
      <c r="E15" s="3"/>
      <c r="F15" s="3"/>
      <c r="G15" s="3"/>
      <c r="H15" s="3"/>
      <c r="I15" s="3"/>
      <c r="J15" s="3"/>
      <c r="K15" s="3"/>
      <c r="L15" s="3"/>
      <c r="M15" s="3"/>
      <c r="N15" s="3"/>
      <c r="O15" s="2"/>
      <c r="P15" s="22"/>
    </row>
    <row r="16" spans="1:16" ht="17" x14ac:dyDescent="0.4">
      <c r="B16" s="35"/>
      <c r="C16" s="36" t="s">
        <v>102</v>
      </c>
      <c r="D16" s="3" t="s">
        <v>30</v>
      </c>
      <c r="E16" s="3" t="s">
        <v>31</v>
      </c>
      <c r="F16" s="3" t="s">
        <v>35</v>
      </c>
      <c r="G16" s="3" t="s">
        <v>33</v>
      </c>
      <c r="H16" s="3" t="s">
        <v>36</v>
      </c>
      <c r="I16" s="3" t="s">
        <v>33</v>
      </c>
      <c r="J16" s="3" t="s">
        <v>37</v>
      </c>
      <c r="K16" s="3" t="s">
        <v>34</v>
      </c>
      <c r="L16"/>
      <c r="M16" s="3"/>
      <c r="N16" s="3"/>
      <c r="O16" s="2"/>
      <c r="P16" s="22"/>
    </row>
    <row r="17" spans="2:48" ht="6" customHeight="1" x14ac:dyDescent="0.3">
      <c r="B17" s="35"/>
      <c r="C17" s="3"/>
      <c r="D17" s="3"/>
      <c r="E17" s="3"/>
      <c r="F17" s="3"/>
      <c r="G17" s="3"/>
      <c r="H17" s="3"/>
      <c r="I17" s="3"/>
      <c r="J17" s="3"/>
      <c r="K17" s="3"/>
      <c r="L17" s="3"/>
      <c r="M17" s="3"/>
      <c r="N17" s="3"/>
      <c r="O17" s="2"/>
      <c r="P17" s="22"/>
    </row>
    <row r="18" spans="2:48" ht="15" x14ac:dyDescent="0.3">
      <c r="B18" s="35"/>
      <c r="C18" s="3"/>
      <c r="D18" s="13" t="s">
        <v>35</v>
      </c>
      <c r="E18" s="27" t="s">
        <v>85</v>
      </c>
      <c r="F18" s="313" t="s">
        <v>221</v>
      </c>
      <c r="G18" s="313"/>
      <c r="H18" s="313"/>
      <c r="I18" s="37"/>
      <c r="J18" s="315" t="s">
        <v>91</v>
      </c>
      <c r="K18" s="315"/>
      <c r="L18" s="315"/>
      <c r="M18" s="315"/>
      <c r="N18" s="38">
        <v>1</v>
      </c>
      <c r="O18" s="2"/>
      <c r="P18" s="22"/>
    </row>
    <row r="19" spans="2:48" ht="15" x14ac:dyDescent="0.3">
      <c r="B19" s="35"/>
      <c r="C19" s="3"/>
      <c r="D19" s="13" t="s">
        <v>36</v>
      </c>
      <c r="E19" s="27" t="s">
        <v>85</v>
      </c>
      <c r="F19" s="313" t="s">
        <v>89</v>
      </c>
      <c r="G19" s="313"/>
      <c r="H19" s="313"/>
      <c r="I19" s="313"/>
      <c r="J19" s="313"/>
      <c r="K19" s="313"/>
      <c r="L19" s="313"/>
      <c r="M19" s="313"/>
      <c r="N19" s="313"/>
      <c r="O19" s="2"/>
      <c r="P19" s="22"/>
    </row>
    <row r="20" spans="2:48" ht="15" x14ac:dyDescent="0.3">
      <c r="B20" s="35"/>
      <c r="C20" s="3"/>
      <c r="D20" s="13" t="s">
        <v>37</v>
      </c>
      <c r="E20" s="27" t="s">
        <v>85</v>
      </c>
      <c r="F20" s="313" t="s">
        <v>90</v>
      </c>
      <c r="G20" s="313"/>
      <c r="H20" s="313"/>
      <c r="I20" s="313"/>
      <c r="J20" s="313"/>
      <c r="K20" s="313"/>
      <c r="L20" s="313"/>
      <c r="M20" s="313"/>
      <c r="N20" s="313"/>
      <c r="O20" s="2"/>
      <c r="P20" s="22"/>
    </row>
    <row r="21" spans="2:48" ht="6" customHeight="1" x14ac:dyDescent="0.3">
      <c r="B21" s="35"/>
      <c r="C21" s="3"/>
      <c r="D21" s="3"/>
      <c r="E21" s="3"/>
      <c r="F21" s="3"/>
      <c r="G21" s="3"/>
      <c r="H21" s="3"/>
      <c r="I21" s="3"/>
      <c r="J21" s="3"/>
      <c r="K21" s="3"/>
      <c r="L21" s="3"/>
      <c r="M21" s="3"/>
      <c r="N21" s="3"/>
      <c r="O21" s="2"/>
      <c r="P21" s="22"/>
    </row>
    <row r="22" spans="2:48" ht="17" x14ac:dyDescent="0.4">
      <c r="B22" s="35"/>
      <c r="C22" s="36" t="s">
        <v>102</v>
      </c>
      <c r="D22" s="3" t="s">
        <v>30</v>
      </c>
      <c r="E22" s="3" t="s">
        <v>31</v>
      </c>
      <c r="F22" s="3">
        <f>N18</f>
        <v>1</v>
      </c>
      <c r="G22" s="3" t="s">
        <v>33</v>
      </c>
      <c r="H22" s="3">
        <f>Eingabetabelle!H22</f>
        <v>0</v>
      </c>
      <c r="I22" s="3" t="s">
        <v>33</v>
      </c>
      <c r="J22" s="39">
        <f>(Eingabetabelle!H11+Eingabetabelle!H15+Eingabetabelle!H19)/10000</f>
        <v>0</v>
      </c>
      <c r="K22" s="3" t="s">
        <v>34</v>
      </c>
      <c r="L22" s="3" t="s">
        <v>30</v>
      </c>
      <c r="M22" s="40">
        <f>F22*H22*J22</f>
        <v>0</v>
      </c>
      <c r="N22" s="36" t="s">
        <v>25</v>
      </c>
      <c r="O22" s="2"/>
      <c r="P22" s="22"/>
    </row>
    <row r="23" spans="2:48" ht="6" customHeight="1" x14ac:dyDescent="0.3">
      <c r="B23" s="35"/>
      <c r="C23" s="3"/>
      <c r="D23" s="3"/>
      <c r="E23" s="3"/>
      <c r="F23" s="3"/>
      <c r="G23" s="3"/>
      <c r="H23" s="3"/>
      <c r="I23" s="3"/>
      <c r="J23" s="3"/>
      <c r="K23" s="3"/>
      <c r="L23" s="3"/>
      <c r="M23" s="3"/>
      <c r="N23" s="3"/>
      <c r="O23" s="2"/>
      <c r="P23" s="22"/>
    </row>
    <row r="24" spans="2:48" s="148" customFormat="1" ht="29.25" customHeight="1" x14ac:dyDescent="0.35">
      <c r="B24" s="151"/>
      <c r="D24" s="38" t="s">
        <v>39</v>
      </c>
      <c r="E24" s="38" t="s">
        <v>30</v>
      </c>
      <c r="F24" s="38">
        <f>IF(Eingabetabelle!J75&gt;0,1,0)</f>
        <v>0</v>
      </c>
      <c r="G24" s="38" t="s">
        <v>85</v>
      </c>
      <c r="H24" s="316" t="s">
        <v>276</v>
      </c>
      <c r="I24" s="317"/>
      <c r="J24" s="317"/>
      <c r="K24" s="317"/>
      <c r="L24" s="317"/>
      <c r="M24" s="317"/>
      <c r="N24" s="317"/>
      <c r="O24" s="317"/>
      <c r="P24" s="152"/>
      <c r="AU24" s="220"/>
      <c r="AV24" s="220"/>
    </row>
    <row r="25" spans="2:48" ht="6" customHeight="1" x14ac:dyDescent="0.3">
      <c r="B25" s="35"/>
      <c r="D25" s="13"/>
      <c r="E25" s="13"/>
      <c r="F25" s="13"/>
      <c r="G25" s="13"/>
      <c r="P25" s="34"/>
    </row>
    <row r="26" spans="2:48" ht="15" x14ac:dyDescent="0.3">
      <c r="B26" s="35"/>
      <c r="D26" s="13" t="s">
        <v>39</v>
      </c>
      <c r="E26" s="13" t="s">
        <v>30</v>
      </c>
      <c r="F26" s="13">
        <f>IF(E62+G62+I62&gt;0,2,0)</f>
        <v>0</v>
      </c>
      <c r="G26" s="13" t="s">
        <v>85</v>
      </c>
      <c r="H26" s="272" t="s">
        <v>9</v>
      </c>
      <c r="I26" s="272"/>
      <c r="J26" s="272"/>
      <c r="K26" s="272"/>
      <c r="L26" s="272"/>
      <c r="M26" s="272"/>
      <c r="N26" s="272"/>
      <c r="O26" s="272"/>
      <c r="P26" s="41"/>
    </row>
    <row r="27" spans="2:48" ht="15" x14ac:dyDescent="0.3">
      <c r="B27" s="35"/>
      <c r="D27" s="13"/>
      <c r="E27" s="13"/>
      <c r="F27" s="13"/>
      <c r="G27" s="13"/>
      <c r="H27" s="272"/>
      <c r="I27" s="272"/>
      <c r="J27" s="272"/>
      <c r="K27" s="272"/>
      <c r="L27" s="272"/>
      <c r="M27" s="272"/>
      <c r="N27" s="272"/>
      <c r="O27" s="272"/>
      <c r="P27" s="41"/>
    </row>
    <row r="28" spans="2:48" ht="15" x14ac:dyDescent="0.3">
      <c r="B28" s="35"/>
      <c r="D28" s="13" t="s">
        <v>39</v>
      </c>
      <c r="E28" s="13" t="s">
        <v>30</v>
      </c>
      <c r="F28" s="13">
        <f>Eingabetabelle!H63</f>
        <v>0</v>
      </c>
      <c r="G28" s="13" t="s">
        <v>85</v>
      </c>
      <c r="H28" s="201" t="s">
        <v>177</v>
      </c>
      <c r="I28" s="165"/>
      <c r="J28" s="165"/>
      <c r="K28" s="165"/>
      <c r="L28" s="165"/>
      <c r="M28" s="165"/>
      <c r="N28" s="165"/>
      <c r="O28" s="165"/>
      <c r="P28" s="41"/>
      <c r="AQ28" s="136"/>
    </row>
    <row r="29" spans="2:48" ht="6" customHeight="1" x14ac:dyDescent="0.3">
      <c r="B29" s="35"/>
      <c r="C29" s="13"/>
      <c r="D29" s="13"/>
      <c r="E29" s="13"/>
      <c r="F29" s="13"/>
      <c r="P29" s="34"/>
    </row>
    <row r="30" spans="2:48" ht="17" x14ac:dyDescent="0.4">
      <c r="B30" s="35"/>
      <c r="C30" s="36" t="s">
        <v>103</v>
      </c>
      <c r="D30" s="3" t="s">
        <v>30</v>
      </c>
      <c r="E30" s="36">
        <f>MAX(F24:F28)</f>
        <v>0</v>
      </c>
      <c r="F30" s="3" t="s">
        <v>85</v>
      </c>
      <c r="G30" s="2" t="s">
        <v>38</v>
      </c>
      <c r="P30" s="34"/>
    </row>
    <row r="31" spans="2:48" ht="6" customHeight="1" x14ac:dyDescent="0.3">
      <c r="B31" s="35"/>
      <c r="C31" s="3"/>
      <c r="D31" s="3"/>
      <c r="E31" s="3"/>
      <c r="F31" s="3"/>
      <c r="G31" s="3"/>
      <c r="H31" s="3"/>
      <c r="I31" s="3"/>
      <c r="J31" s="3"/>
      <c r="K31" s="3"/>
      <c r="L31" s="3"/>
      <c r="M31" s="3"/>
      <c r="N31" s="3"/>
      <c r="O31" s="2"/>
      <c r="P31" s="22"/>
    </row>
    <row r="32" spans="2:48" ht="17" x14ac:dyDescent="0.4">
      <c r="B32" s="35"/>
      <c r="C32" s="36" t="s">
        <v>104</v>
      </c>
      <c r="D32" s="3" t="s">
        <v>30</v>
      </c>
      <c r="E32" s="225" t="s">
        <v>300</v>
      </c>
      <c r="F32" s="225"/>
      <c r="G32" s="3" t="s">
        <v>32</v>
      </c>
      <c r="H32" s="3" t="s">
        <v>105</v>
      </c>
      <c r="I32" s="3" t="s">
        <v>32</v>
      </c>
      <c r="J32" s="3" t="s">
        <v>106</v>
      </c>
      <c r="K32" s="3" t="s">
        <v>32</v>
      </c>
      <c r="L32" s="3" t="s">
        <v>107</v>
      </c>
      <c r="M32"/>
      <c r="N32" s="3"/>
      <c r="O32" s="2"/>
      <c r="P32" s="22"/>
      <c r="AF32" s="2"/>
    </row>
    <row r="33" spans="2:48" ht="6.75" customHeight="1" x14ac:dyDescent="0.3">
      <c r="B33" s="35"/>
      <c r="C33" s="3"/>
      <c r="D33" s="3"/>
      <c r="E33" s="3"/>
      <c r="F33" s="3"/>
      <c r="G33" s="3"/>
      <c r="H33" s="3"/>
      <c r="I33" s="3"/>
      <c r="J33" s="3"/>
      <c r="K33" s="3"/>
      <c r="L33" s="3"/>
      <c r="M33" s="3"/>
      <c r="N33" s="3"/>
      <c r="O33" s="2"/>
      <c r="P33" s="22"/>
    </row>
    <row r="34" spans="2:48" ht="16" x14ac:dyDescent="0.4">
      <c r="B34" s="35"/>
      <c r="C34" s="3"/>
      <c r="D34" s="299" t="s">
        <v>301</v>
      </c>
      <c r="E34" s="299"/>
      <c r="F34" s="13" t="s">
        <v>30</v>
      </c>
      <c r="G34" t="s">
        <v>222</v>
      </c>
      <c r="H34"/>
      <c r="I34"/>
      <c r="J34"/>
      <c r="K34"/>
      <c r="L34"/>
      <c r="M34"/>
      <c r="N34" s="3"/>
      <c r="O34" s="2"/>
      <c r="P34" s="34"/>
    </row>
    <row r="35" spans="2:48" ht="6" customHeight="1" x14ac:dyDescent="0.3">
      <c r="B35" s="35"/>
      <c r="C35" s="3"/>
      <c r="D35" s="3"/>
      <c r="E35" s="3"/>
      <c r="F35" s="3"/>
      <c r="G35" s="3"/>
      <c r="H35" s="3"/>
      <c r="I35" s="3"/>
      <c r="J35" s="3"/>
      <c r="K35" s="3"/>
      <c r="L35" s="3"/>
      <c r="M35" s="3"/>
      <c r="N35" s="3"/>
      <c r="O35" s="2"/>
      <c r="P35" s="22"/>
    </row>
    <row r="36" spans="2:48" ht="15" customHeight="1" x14ac:dyDescent="0.3">
      <c r="B36" s="35"/>
      <c r="C36" s="3"/>
      <c r="D36" s="313" t="s">
        <v>93</v>
      </c>
      <c r="E36" s="313"/>
      <c r="F36" s="313"/>
      <c r="G36" s="313"/>
      <c r="H36" s="313"/>
      <c r="I36" s="313"/>
      <c r="J36" s="313"/>
      <c r="K36" s="313"/>
      <c r="L36" s="3"/>
      <c r="M36" s="3"/>
      <c r="N36" s="3"/>
      <c r="O36" s="2"/>
      <c r="P36" s="22"/>
    </row>
    <row r="37" spans="2:48" s="2" customFormat="1" ht="15" x14ac:dyDescent="0.3">
      <c r="B37" s="42"/>
      <c r="C37" s="13"/>
      <c r="D37" s="300" t="s">
        <v>45</v>
      </c>
      <c r="E37" s="300" t="s">
        <v>46</v>
      </c>
      <c r="F37" s="300" t="s">
        <v>168</v>
      </c>
      <c r="G37" s="300" t="s">
        <v>47</v>
      </c>
      <c r="H37" s="300" t="s">
        <v>48</v>
      </c>
      <c r="I37" s="300" t="s">
        <v>49</v>
      </c>
      <c r="J37" s="318"/>
      <c r="K37" s="318"/>
      <c r="L37" s="318"/>
      <c r="M37" s="318"/>
      <c r="N37" s="318"/>
      <c r="O37" s="318"/>
      <c r="P37" s="22"/>
      <c r="AU37" s="221"/>
      <c r="AV37" s="221"/>
    </row>
    <row r="38" spans="2:48" s="2" customFormat="1" ht="15" x14ac:dyDescent="0.3">
      <c r="B38" s="42"/>
      <c r="C38" s="13"/>
      <c r="D38" s="300"/>
      <c r="E38" s="300"/>
      <c r="F38" s="300"/>
      <c r="G38" s="300"/>
      <c r="H38" s="300"/>
      <c r="I38" s="300"/>
      <c r="J38" s="318"/>
      <c r="K38" s="318"/>
      <c r="L38" s="318"/>
      <c r="M38" s="318"/>
      <c r="N38" s="318"/>
      <c r="O38" s="318"/>
      <c r="P38" s="22"/>
      <c r="AA38" s="2">
        <f t="shared" ref="AA38:AF38" si="0">SUM(AA39:AA41)</f>
        <v>0</v>
      </c>
      <c r="AB38" s="2">
        <f t="shared" si="0"/>
        <v>0</v>
      </c>
      <c r="AC38" s="2">
        <f t="shared" si="0"/>
        <v>0</v>
      </c>
      <c r="AD38" s="2">
        <f t="shared" si="0"/>
        <v>0</v>
      </c>
      <c r="AE38" s="2">
        <f t="shared" si="0"/>
        <v>0</v>
      </c>
      <c r="AF38" s="2">
        <f t="shared" si="0"/>
        <v>0</v>
      </c>
      <c r="AU38" s="221"/>
      <c r="AV38" s="221"/>
    </row>
    <row r="39" spans="2:48" s="2" customFormat="1" ht="15" x14ac:dyDescent="0.3">
      <c r="B39" s="42"/>
      <c r="C39" s="14" t="s">
        <v>41</v>
      </c>
      <c r="D39" s="12">
        <v>0.5</v>
      </c>
      <c r="E39" s="12">
        <v>0.5</v>
      </c>
      <c r="F39" s="12">
        <v>0.35</v>
      </c>
      <c r="G39" s="12">
        <v>0.25</v>
      </c>
      <c r="H39" s="12">
        <v>0.1</v>
      </c>
      <c r="I39" s="12">
        <v>0.1</v>
      </c>
      <c r="J39" s="43"/>
      <c r="K39" s="15">
        <f>R39-S39</f>
        <v>0</v>
      </c>
      <c r="L39" s="43"/>
      <c r="M39" s="43"/>
      <c r="N39" s="43"/>
      <c r="O39" s="43"/>
      <c r="P39" s="22"/>
      <c r="Q39" s="2">
        <f>Eingabetabelle!H48+Eingabetabelle!H46+Eingabetabelle!H44</f>
        <v>0</v>
      </c>
      <c r="R39" s="3">
        <f>IF(Q39=1,D39,0)+IF(Q39=2,D39+E39,0)+IF(Q39=3,D39+E39+F39,0)+IF(Q39=4,D39+E39+F39+G39,0)+IF(Q39=5,D39+E39+F39+G39+H39,0)+IF(Q39=6,D39+E39+F39+G39+H39+I39,0)+IF(Q39&gt;6.1,D39+E39+F39+G39+H39*(Q39-4),0)</f>
        <v>0</v>
      </c>
      <c r="S39" s="3">
        <f>IF(Q41=1,D39,0)+IF(Q41=2,D39+E39,0)+IF(Q41=3,D39+E39+F39,0)+IF(Q41=4,D39+E39+F39+G39,0)+IF(Q41=5,D39+E39+F39+G39+H39,0)+IF(Q41=6,D39+E39+F39+G39+H39+I39,0)+IF(Q41&gt;6.1,D39+E39+F39+G39+H39*(Q41-4),0)</f>
        <v>0</v>
      </c>
      <c r="T39" s="3"/>
      <c r="U39" s="3"/>
      <c r="V39" s="3"/>
      <c r="W39" s="3"/>
      <c r="X39" s="3"/>
      <c r="Y39" s="2">
        <f>Eingabetabelle!H44</f>
        <v>0</v>
      </c>
      <c r="Z39" s="2">
        <f>SUM(Y39:Y41)</f>
        <v>0</v>
      </c>
      <c r="AA39" s="2">
        <f>IF(Z39&gt;0.9,5,0)</f>
        <v>0</v>
      </c>
      <c r="AB39" s="2">
        <f>IF(Z39&gt;1.9,5,0)</f>
        <v>0</v>
      </c>
      <c r="AC39" s="2">
        <f>IF(Z39&gt;2.9,5,0)</f>
        <v>0</v>
      </c>
      <c r="AD39" s="2">
        <f>IF(Z39&gt;3.9,5,0)</f>
        <v>0</v>
      </c>
      <c r="AE39" s="2">
        <f>IF(Z39&gt;4.9,5,0)</f>
        <v>0</v>
      </c>
      <c r="AF39" s="2">
        <f>IF(Z39&gt;5.9,5,0)</f>
        <v>0</v>
      </c>
      <c r="AU39" s="221"/>
      <c r="AV39" s="221"/>
    </row>
    <row r="40" spans="2:48" s="2" customFormat="1" ht="15" x14ac:dyDescent="0.3">
      <c r="B40" s="42"/>
      <c r="C40" s="14" t="s">
        <v>42</v>
      </c>
      <c r="D40" s="12">
        <v>1</v>
      </c>
      <c r="E40" s="12">
        <v>1</v>
      </c>
      <c r="F40" s="12">
        <v>0.7</v>
      </c>
      <c r="G40" s="12">
        <v>0.5</v>
      </c>
      <c r="H40" s="12">
        <v>0.2</v>
      </c>
      <c r="I40" s="12">
        <v>0.2</v>
      </c>
      <c r="J40" s="43"/>
      <c r="K40" s="15">
        <f>R40-S40</f>
        <v>0</v>
      </c>
      <c r="L40" s="43"/>
      <c r="M40" s="43"/>
      <c r="N40" s="43"/>
      <c r="O40" s="43"/>
      <c r="P40" s="22"/>
      <c r="Q40" s="2">
        <f>Eingabetabelle!H48+Eingabetabelle!H46</f>
        <v>0</v>
      </c>
      <c r="R40" s="3">
        <f>IF(Q40=1,D40,0)+IF(Q40=2,D40+E40,0)+IF(Q40=3,D40+E40+F40,0)+IF(Q40=4,D40+E40+F40+G40,0)+IF(Q40=5,D40+E40+F40+G40+H40,0)+IF(Q40=6,D40+E40+F40+G40+H40+I40,0)+IF(Q40&gt;6.1,D40+E40+F40+G40+H40*(Q40-4),0)</f>
        <v>0</v>
      </c>
      <c r="S40" s="3">
        <f>IF(Eingabetabelle!H48=1,D40,0)+IF(Eingabetabelle!H48=2,D40+E40,0)+IF(Eingabetabelle!H48=3,D40+E40+F40,0)+IF(Eingabetabelle!H48=4,D40+E40+F40+G40,0)+IF(Eingabetabelle!H48=5,D40+E40+F40+G40+H40,0)+IF(Eingabetabelle!H48=6,D40+E40+F40+G40+H40+I40,0)+IF(Eingabetabelle!H48&gt;6.1,D40+E40+F40+G40+H40*(Eingabetabelle!H48-4),0)</f>
        <v>0</v>
      </c>
      <c r="T40" s="3"/>
      <c r="U40" s="3"/>
      <c r="V40" s="3"/>
      <c r="W40" s="3"/>
      <c r="X40" s="3"/>
      <c r="Y40" s="2">
        <f>Eingabetabelle!H46</f>
        <v>0</v>
      </c>
      <c r="Z40" s="2">
        <f>Y40+Y41</f>
        <v>0</v>
      </c>
      <c r="AA40" s="2">
        <f>IF(Z40&gt;0.9,5,0)</f>
        <v>0</v>
      </c>
      <c r="AB40" s="2">
        <f>IF(Z40&gt;1.9,5,0)</f>
        <v>0</v>
      </c>
      <c r="AC40" s="2">
        <f>IF(Z40&gt;2.9,5,0)</f>
        <v>0</v>
      </c>
      <c r="AD40" s="2">
        <f>IF(Z40&gt;3.9,5,0)</f>
        <v>0</v>
      </c>
      <c r="AE40" s="2">
        <f>IF(Z40&gt;4.9,5,0)</f>
        <v>0</v>
      </c>
      <c r="AF40" s="2">
        <f>IF(Z40&gt;5.9,5,0)</f>
        <v>0</v>
      </c>
      <c r="AU40" s="221"/>
      <c r="AV40" s="221"/>
    </row>
    <row r="41" spans="2:48" s="2" customFormat="1" ht="15" x14ac:dyDescent="0.3">
      <c r="B41" s="42"/>
      <c r="C41" s="14" t="s">
        <v>43</v>
      </c>
      <c r="D41" s="12">
        <v>1.7</v>
      </c>
      <c r="E41" s="12">
        <v>1.7</v>
      </c>
      <c r="F41" s="12">
        <v>1.2</v>
      </c>
      <c r="G41" s="12">
        <v>0.85</v>
      </c>
      <c r="H41" s="12">
        <v>0.3</v>
      </c>
      <c r="I41" s="12">
        <v>0.3</v>
      </c>
      <c r="J41" s="43"/>
      <c r="K41" s="15">
        <f>IF(Eingabetabelle!H48=1,D41,0)+IF(Eingabetabelle!H48=2,D41+E41,0)+IF(Eingabetabelle!H48=3,D41+E41+F41,0)+IF(Eingabetabelle!H48=4,D41+E41+F41+G41,0)+IF(Eingabetabelle!H48=5,D41+E41+F41+G41+H41,0)+IF(Eingabetabelle!H48=6,D41+E41+F41+G41+H41+I41,0)+IF(Eingabetabelle!H48&gt;6.1,D41+E41+F41+G41+H41*(Eingabetabelle!H48-4),0)</f>
        <v>0</v>
      </c>
      <c r="L41" s="43"/>
      <c r="M41" s="43"/>
      <c r="N41" s="43"/>
      <c r="O41" s="43"/>
      <c r="P41" s="22"/>
      <c r="Q41" s="2">
        <f>Eingabetabelle!H46+Eingabetabelle!H48</f>
        <v>0</v>
      </c>
      <c r="Y41" s="2">
        <f>Eingabetabelle!H48</f>
        <v>0</v>
      </c>
      <c r="AA41" s="2">
        <f>IF(Y41&gt;0.9,5,0)</f>
        <v>0</v>
      </c>
      <c r="AB41" s="2">
        <f>IF(Y41&gt;1.9,5,0)</f>
        <v>0</v>
      </c>
      <c r="AC41" s="2">
        <f>IF(Y41&gt;2.9,5,0)</f>
        <v>0</v>
      </c>
      <c r="AD41" s="2">
        <f>IF(Y41&gt;3.9,5,0)</f>
        <v>0</v>
      </c>
      <c r="AE41" s="2">
        <f>IF(Y41&gt;4.9,5,0)</f>
        <v>0</v>
      </c>
      <c r="AF41" s="2">
        <f>IF(Y41&gt;5.9,5,0)</f>
        <v>0</v>
      </c>
      <c r="AU41" s="221"/>
      <c r="AV41" s="221"/>
    </row>
    <row r="42" spans="2:48" s="2" customFormat="1" ht="16" x14ac:dyDescent="0.4">
      <c r="B42" s="42"/>
      <c r="C42" s="13"/>
      <c r="D42" s="43"/>
      <c r="E42" s="43"/>
      <c r="F42" s="43"/>
      <c r="G42" s="43"/>
      <c r="H42" s="314" t="s">
        <v>302</v>
      </c>
      <c r="I42" s="314"/>
      <c r="J42" s="43" t="s">
        <v>30</v>
      </c>
      <c r="K42" s="17">
        <f>SUM(K39:K41)</f>
        <v>0</v>
      </c>
      <c r="L42" s="44" t="s">
        <v>70</v>
      </c>
      <c r="M42" s="43"/>
      <c r="N42" s="43"/>
      <c r="O42" s="43"/>
      <c r="P42" s="22"/>
      <c r="AA42" s="2">
        <f t="shared" ref="AA42:AF42" si="1">SUM(AA40:AA41)</f>
        <v>0</v>
      </c>
      <c r="AB42" s="2">
        <f t="shared" si="1"/>
        <v>0</v>
      </c>
      <c r="AC42" s="2">
        <f t="shared" si="1"/>
        <v>0</v>
      </c>
      <c r="AD42" s="2">
        <f t="shared" si="1"/>
        <v>0</v>
      </c>
      <c r="AE42" s="2">
        <f t="shared" si="1"/>
        <v>0</v>
      </c>
      <c r="AF42" s="2">
        <f t="shared" si="1"/>
        <v>0</v>
      </c>
      <c r="AU42" s="221"/>
      <c r="AV42" s="221"/>
    </row>
    <row r="43" spans="2:48" ht="6" customHeight="1" x14ac:dyDescent="0.3">
      <c r="B43" s="42"/>
      <c r="C43" s="3"/>
      <c r="D43" s="45"/>
      <c r="E43" s="45"/>
      <c r="F43" s="45"/>
      <c r="G43" s="45"/>
      <c r="H43" s="45"/>
      <c r="I43" s="45"/>
      <c r="J43" s="45"/>
      <c r="K43" s="45"/>
      <c r="L43" s="45"/>
      <c r="M43" s="45"/>
      <c r="N43" s="45"/>
      <c r="O43" s="45"/>
      <c r="P43" s="22"/>
    </row>
    <row r="44" spans="2:48" ht="17" x14ac:dyDescent="0.4">
      <c r="B44" s="42"/>
      <c r="C44" s="227" t="s">
        <v>304</v>
      </c>
      <c r="D44" s="227"/>
      <c r="E44" s="18" t="s">
        <v>30</v>
      </c>
      <c r="F44" s="46" t="s">
        <v>305</v>
      </c>
      <c r="H44" s="45" t="s">
        <v>71</v>
      </c>
      <c r="I44" s="45" t="s">
        <v>303</v>
      </c>
      <c r="J44" s="45" t="s">
        <v>71</v>
      </c>
      <c r="K44" s="45" t="s">
        <v>113</v>
      </c>
      <c r="L44"/>
      <c r="M44" s="45"/>
      <c r="N44" s="45"/>
      <c r="O44" s="45"/>
      <c r="P44" s="22"/>
    </row>
    <row r="45" spans="2:48" ht="6" customHeight="1" x14ac:dyDescent="0.3">
      <c r="B45" s="42"/>
      <c r="C45" s="227"/>
      <c r="D45" s="227"/>
      <c r="E45" s="45"/>
      <c r="F45" s="45"/>
      <c r="G45" s="45"/>
      <c r="H45" s="45"/>
      <c r="I45" s="45"/>
      <c r="J45" s="45"/>
      <c r="K45" s="45"/>
      <c r="L45" s="45"/>
      <c r="M45" s="45"/>
      <c r="N45" s="45"/>
      <c r="O45" s="45"/>
      <c r="P45" s="22"/>
    </row>
    <row r="46" spans="2:48" ht="17" x14ac:dyDescent="0.4">
      <c r="B46" s="42"/>
      <c r="C46" s="227" t="s">
        <v>304</v>
      </c>
      <c r="D46" s="227"/>
      <c r="E46" s="45" t="s">
        <v>30</v>
      </c>
      <c r="F46" s="45">
        <f>K42</f>
        <v>0</v>
      </c>
      <c r="G46" s="45"/>
      <c r="H46" s="45" t="s">
        <v>71</v>
      </c>
      <c r="I46" s="45">
        <v>4</v>
      </c>
      <c r="J46" s="45" t="s">
        <v>71</v>
      </c>
      <c r="K46" s="45">
        <f>IF(Eingabetabelle!H50&gt;4,Eingabetabelle!H50,4)</f>
        <v>4</v>
      </c>
      <c r="L46" s="45" t="s">
        <v>30</v>
      </c>
      <c r="M46" s="40">
        <f>F46/SQRT(I46/K46)</f>
        <v>0</v>
      </c>
      <c r="N46" s="40" t="s">
        <v>25</v>
      </c>
      <c r="O46" s="45"/>
      <c r="P46" s="34"/>
    </row>
    <row r="47" spans="2:48" ht="6" customHeight="1" x14ac:dyDescent="0.3">
      <c r="B47" s="42"/>
      <c r="C47" s="3"/>
      <c r="D47" s="45"/>
      <c r="E47" s="45"/>
      <c r="F47" s="45"/>
      <c r="G47" s="45"/>
      <c r="H47" s="45"/>
      <c r="I47" s="45"/>
      <c r="J47" s="45"/>
      <c r="K47" s="45"/>
      <c r="L47" s="45"/>
      <c r="M47" s="45"/>
      <c r="N47" s="45"/>
      <c r="O47" s="45"/>
      <c r="P47" s="22"/>
    </row>
    <row r="48" spans="2:48" ht="17" x14ac:dyDescent="0.4">
      <c r="B48" s="42"/>
      <c r="C48" s="36" t="s">
        <v>108</v>
      </c>
      <c r="D48" s="3" t="s">
        <v>30</v>
      </c>
      <c r="E48" s="3">
        <v>2</v>
      </c>
      <c r="F48" s="3" t="s">
        <v>25</v>
      </c>
      <c r="G48" s="3" t="s">
        <v>33</v>
      </c>
      <c r="H48" s="3">
        <f>Eingabetabelle!H54</f>
        <v>0</v>
      </c>
      <c r="I48" s="3" t="s">
        <v>30</v>
      </c>
      <c r="J48" s="40">
        <f>E48*H48</f>
        <v>0</v>
      </c>
      <c r="K48" s="36" t="s">
        <v>25</v>
      </c>
      <c r="L48" s="45"/>
      <c r="M48" s="45"/>
      <c r="N48" s="45"/>
      <c r="O48" s="45"/>
      <c r="P48" s="22"/>
    </row>
    <row r="49" spans="1:16" ht="6" customHeight="1" x14ac:dyDescent="0.3">
      <c r="B49" s="42"/>
      <c r="C49" s="36"/>
      <c r="D49" s="3"/>
      <c r="E49" s="3"/>
      <c r="F49" s="3"/>
      <c r="G49" s="3"/>
      <c r="H49" s="3"/>
      <c r="I49" s="3"/>
      <c r="J49" s="40"/>
      <c r="K49" s="36"/>
      <c r="L49" s="45"/>
      <c r="M49" s="45"/>
      <c r="N49" s="45"/>
      <c r="O49" s="45"/>
      <c r="P49" s="22"/>
    </row>
    <row r="50" spans="1:16" ht="16" x14ac:dyDescent="0.4">
      <c r="B50" s="42"/>
      <c r="C50" s="3"/>
      <c r="D50" s="13" t="s">
        <v>266</v>
      </c>
      <c r="E50" s="13" t="s">
        <v>40</v>
      </c>
      <c r="F50" s="4" t="s">
        <v>223</v>
      </c>
      <c r="N50" s="2"/>
      <c r="O50" s="2"/>
      <c r="P50" s="22"/>
    </row>
    <row r="51" spans="1:16" ht="15" x14ac:dyDescent="0.3">
      <c r="B51" s="42"/>
      <c r="C51" s="2"/>
      <c r="D51" s="2"/>
      <c r="E51" s="2"/>
      <c r="F51" s="2"/>
      <c r="G51" s="2"/>
      <c r="H51" s="2"/>
      <c r="I51" s="2"/>
      <c r="J51" s="2"/>
      <c r="K51" s="2"/>
      <c r="L51" s="2"/>
      <c r="M51" s="2"/>
      <c r="N51" s="2"/>
      <c r="O51" s="2"/>
      <c r="P51" s="22"/>
    </row>
    <row r="52" spans="1:16" ht="26.25" customHeight="1" x14ac:dyDescent="0.3">
      <c r="B52" s="42"/>
      <c r="C52" s="25" t="s">
        <v>109</v>
      </c>
      <c r="D52" s="25" t="s">
        <v>30</v>
      </c>
      <c r="E52" s="25" t="str">
        <f>IF(H48&gt;0.9,"1","2")</f>
        <v>2</v>
      </c>
      <c r="F52" s="25" t="s">
        <v>25</v>
      </c>
      <c r="G52" s="25" t="s">
        <v>33</v>
      </c>
      <c r="H52" s="25">
        <f>IF(Eingabetabelle!H58&gt;0.9,1,0)</f>
        <v>0</v>
      </c>
      <c r="I52" s="25" t="s">
        <v>30</v>
      </c>
      <c r="J52" s="161">
        <f>IF(Eingabetabelle!H58&gt;0.9,E52*H52,0)</f>
        <v>0</v>
      </c>
      <c r="K52" s="25" t="s">
        <v>25</v>
      </c>
      <c r="L52" s="162" t="s">
        <v>85</v>
      </c>
      <c r="M52" s="233" t="s">
        <v>344</v>
      </c>
      <c r="N52" s="233"/>
      <c r="O52" s="233"/>
      <c r="P52" s="22"/>
    </row>
    <row r="53" spans="1:16" ht="17" x14ac:dyDescent="0.4">
      <c r="B53" s="42"/>
      <c r="C53" s="3" t="s">
        <v>110</v>
      </c>
      <c r="D53" s="3" t="s">
        <v>30</v>
      </c>
      <c r="E53" s="3">
        <v>1</v>
      </c>
      <c r="F53" s="3" t="s">
        <v>25</v>
      </c>
      <c r="G53" s="3" t="s">
        <v>33</v>
      </c>
      <c r="H53" s="3">
        <f>IF(Eingabetabelle!H58&lt;1,0,Eingabetabelle!H58-1)</f>
        <v>0</v>
      </c>
      <c r="I53" s="3" t="s">
        <v>30</v>
      </c>
      <c r="J53" s="45">
        <f>E53*H53</f>
        <v>0</v>
      </c>
      <c r="K53" s="3" t="s">
        <v>25</v>
      </c>
      <c r="L53" s="13" t="s">
        <v>85</v>
      </c>
      <c r="M53" s="313" t="s">
        <v>345</v>
      </c>
      <c r="N53" s="313"/>
      <c r="O53" s="313"/>
      <c r="P53" s="22"/>
    </row>
    <row r="54" spans="1:16" ht="17" x14ac:dyDescent="0.4">
      <c r="B54" s="42"/>
      <c r="C54" s="36" t="s">
        <v>112</v>
      </c>
      <c r="D54" s="3" t="s">
        <v>30</v>
      </c>
      <c r="E54" s="13"/>
      <c r="G54" s="2"/>
      <c r="H54" s="2"/>
      <c r="I54" s="2"/>
      <c r="J54" s="40">
        <f>SUM(J52:J53)</f>
        <v>0</v>
      </c>
      <c r="K54" s="36" t="s">
        <v>25</v>
      </c>
      <c r="O54" s="2"/>
      <c r="P54" s="22"/>
    </row>
    <row r="55" spans="1:16" ht="6" customHeight="1" x14ac:dyDescent="0.3">
      <c r="B55" s="42"/>
      <c r="C55" s="2"/>
      <c r="D55" s="13"/>
      <c r="E55" s="13"/>
      <c r="N55" s="2"/>
      <c r="O55" s="2"/>
      <c r="P55" s="22"/>
    </row>
    <row r="56" spans="1:16" ht="16" x14ac:dyDescent="0.4">
      <c r="B56" s="42"/>
      <c r="D56" s="13" t="s">
        <v>111</v>
      </c>
      <c r="E56" s="13" t="s">
        <v>40</v>
      </c>
      <c r="F56" s="4" t="s">
        <v>224</v>
      </c>
      <c r="N56" s="2"/>
      <c r="O56" s="2"/>
      <c r="P56" s="23"/>
    </row>
    <row r="57" spans="1:16" ht="15" x14ac:dyDescent="0.3">
      <c r="B57" s="42"/>
      <c r="C57" s="3"/>
      <c r="D57" s="3"/>
      <c r="E57" s="3"/>
      <c r="F57" s="3"/>
      <c r="G57" s="3"/>
      <c r="H57" s="3"/>
      <c r="I57" s="3"/>
      <c r="J57" s="3"/>
      <c r="K57" s="3"/>
      <c r="L57" s="2"/>
      <c r="M57" s="2"/>
      <c r="N57" s="2"/>
      <c r="O57" s="2"/>
      <c r="P57" s="23"/>
    </row>
    <row r="58" spans="1:16" ht="17" x14ac:dyDescent="0.4">
      <c r="B58" s="121"/>
      <c r="C58" s="36" t="s">
        <v>306</v>
      </c>
      <c r="D58" s="3" t="s">
        <v>30</v>
      </c>
      <c r="E58" s="40">
        <f>Eingabetabelle!J75</f>
        <v>0</v>
      </c>
      <c r="F58" s="36" t="s">
        <v>25</v>
      </c>
      <c r="L58" s="2"/>
      <c r="M58" s="2"/>
      <c r="N58" s="120"/>
      <c r="O58" s="120"/>
      <c r="P58" s="22"/>
    </row>
    <row r="59" spans="1:16" ht="6" customHeight="1" x14ac:dyDescent="0.3">
      <c r="B59" s="121"/>
      <c r="C59" s="2"/>
      <c r="D59" s="2"/>
      <c r="E59" s="2"/>
      <c r="F59" s="2"/>
      <c r="G59" s="2"/>
      <c r="H59" s="2"/>
      <c r="I59" s="2"/>
      <c r="J59" s="3"/>
      <c r="K59" s="3"/>
      <c r="L59" s="2"/>
      <c r="M59" s="2"/>
      <c r="N59" s="120"/>
      <c r="O59" s="120"/>
      <c r="P59" s="22"/>
    </row>
    <row r="60" spans="1:16" ht="16" x14ac:dyDescent="0.4">
      <c r="B60" s="121"/>
      <c r="D60" s="13" t="s">
        <v>307</v>
      </c>
      <c r="E60" s="13" t="s">
        <v>40</v>
      </c>
      <c r="F60" s="4" t="s">
        <v>276</v>
      </c>
      <c r="N60" s="119"/>
      <c r="O60" s="119"/>
      <c r="P60" s="22"/>
    </row>
    <row r="61" spans="1:16" ht="15" x14ac:dyDescent="0.3">
      <c r="B61" s="42"/>
      <c r="C61" s="3"/>
      <c r="D61" s="2"/>
      <c r="E61" s="2"/>
      <c r="F61" s="2"/>
      <c r="G61" s="2"/>
      <c r="H61" s="2"/>
      <c r="I61" s="2"/>
      <c r="J61" s="3"/>
      <c r="K61" s="3"/>
      <c r="L61" s="2"/>
      <c r="M61" s="2"/>
      <c r="N61" s="2"/>
      <c r="O61" s="2"/>
      <c r="P61" s="22"/>
    </row>
    <row r="62" spans="1:16" ht="17" x14ac:dyDescent="0.4">
      <c r="B62" s="42"/>
      <c r="C62" s="36" t="s">
        <v>104</v>
      </c>
      <c r="D62" s="3" t="s">
        <v>30</v>
      </c>
      <c r="E62" s="45">
        <f>M46</f>
        <v>0</v>
      </c>
      <c r="F62" s="45" t="s">
        <v>32</v>
      </c>
      <c r="G62" s="45">
        <f>J48</f>
        <v>0</v>
      </c>
      <c r="H62" s="45" t="s">
        <v>32</v>
      </c>
      <c r="I62" s="45">
        <f>J54</f>
        <v>0</v>
      </c>
      <c r="J62" s="153" t="s">
        <v>32</v>
      </c>
      <c r="K62" s="45">
        <f>E58</f>
        <v>0</v>
      </c>
      <c r="L62" s="45" t="s">
        <v>30</v>
      </c>
      <c r="M62" s="40">
        <f>E62+G62+I62+K62</f>
        <v>0</v>
      </c>
      <c r="N62" s="36" t="s">
        <v>25</v>
      </c>
      <c r="O62" s="2"/>
      <c r="P62" s="22"/>
    </row>
    <row r="63" spans="1:16" ht="21" customHeight="1" x14ac:dyDescent="0.3">
      <c r="B63" s="47"/>
      <c r="C63" s="29"/>
      <c r="D63" s="29"/>
      <c r="E63" s="29"/>
      <c r="F63" s="29"/>
      <c r="G63" s="29"/>
      <c r="H63" s="29"/>
      <c r="I63" s="29"/>
      <c r="J63" s="29"/>
      <c r="K63" s="29"/>
      <c r="L63" s="29"/>
      <c r="M63" s="323"/>
      <c r="N63" s="324"/>
      <c r="O63" s="324"/>
      <c r="P63" s="325"/>
    </row>
    <row r="64" spans="1:16" ht="15.75" customHeight="1" x14ac:dyDescent="0.25">
      <c r="A64"/>
      <c r="B64" s="301" t="s">
        <v>173</v>
      </c>
      <c r="C64" s="302"/>
      <c r="D64" s="303"/>
      <c r="E64" s="307" t="str">
        <f>E1</f>
        <v/>
      </c>
      <c r="F64" s="308"/>
      <c r="G64" s="308"/>
      <c r="H64" s="308"/>
      <c r="I64" s="308"/>
      <c r="J64" s="308"/>
      <c r="K64" s="308"/>
      <c r="L64" s="308"/>
      <c r="M64" s="308"/>
      <c r="N64" s="309"/>
      <c r="O64" s="319"/>
      <c r="P64" s="319"/>
    </row>
    <row r="65" spans="1:49" ht="21.75" customHeight="1" x14ac:dyDescent="0.25">
      <c r="A65"/>
      <c r="B65" s="304"/>
      <c r="C65" s="305"/>
      <c r="D65" s="306"/>
      <c r="E65" s="310"/>
      <c r="F65" s="311"/>
      <c r="G65" s="311"/>
      <c r="H65" s="311"/>
      <c r="I65" s="311"/>
      <c r="J65" s="311"/>
      <c r="K65" s="311"/>
      <c r="L65" s="311"/>
      <c r="M65" s="311"/>
      <c r="N65" s="312"/>
      <c r="O65" s="319"/>
      <c r="P65" s="319"/>
    </row>
    <row r="66" spans="1:49" ht="24.75" customHeight="1" x14ac:dyDescent="0.3">
      <c r="B66" s="42"/>
      <c r="C66" s="36" t="s">
        <v>50</v>
      </c>
      <c r="D66" s="3" t="s">
        <v>30</v>
      </c>
      <c r="E66" s="49">
        <f>IF(Eingabetabelle!H25&gt;Eingabetabelle!H37,Eingabetabelle!H25,Eingabetabelle!H37)</f>
        <v>0</v>
      </c>
      <c r="F66" s="313" t="s">
        <v>160</v>
      </c>
      <c r="G66" s="313"/>
      <c r="H66" s="4" t="s">
        <v>40</v>
      </c>
      <c r="I66" s="27" t="s">
        <v>51</v>
      </c>
      <c r="L66" s="2"/>
      <c r="M66" s="2"/>
      <c r="N66" s="2"/>
      <c r="P66" s="104"/>
    </row>
    <row r="67" spans="1:49" ht="24.75" customHeight="1" x14ac:dyDescent="0.3">
      <c r="B67" s="42"/>
      <c r="C67" s="3"/>
      <c r="D67" s="3"/>
      <c r="E67" s="45"/>
      <c r="F67" s="2"/>
      <c r="G67" s="21"/>
      <c r="H67" s="2"/>
      <c r="I67" s="2"/>
      <c r="J67" s="2"/>
      <c r="K67" s="2"/>
      <c r="L67" s="2"/>
      <c r="M67" s="2"/>
      <c r="N67" s="2"/>
      <c r="O67" s="13"/>
      <c r="P67" s="48"/>
      <c r="AT67" s="219"/>
      <c r="AW67" s="219"/>
    </row>
    <row r="68" spans="1:49" ht="15" x14ac:dyDescent="0.3">
      <c r="B68" s="42"/>
      <c r="C68" s="321" t="s">
        <v>161</v>
      </c>
      <c r="D68" s="321"/>
      <c r="E68" s="321"/>
      <c r="F68" s="321"/>
      <c r="G68" s="321"/>
      <c r="H68" s="321"/>
      <c r="I68" s="321"/>
      <c r="J68" s="321"/>
      <c r="K68" s="321"/>
      <c r="L68" s="2"/>
      <c r="M68" s="2"/>
      <c r="N68" s="2"/>
      <c r="O68" s="2"/>
      <c r="P68" s="22"/>
      <c r="AT68" s="219"/>
      <c r="AW68" s="219"/>
    </row>
    <row r="69" spans="1:49" ht="15" customHeight="1" x14ac:dyDescent="0.3">
      <c r="B69" s="42"/>
      <c r="C69" s="3"/>
      <c r="D69" s="3"/>
      <c r="E69" s="45"/>
      <c r="F69" s="2"/>
      <c r="G69" s="21"/>
      <c r="H69" s="2"/>
      <c r="I69" s="2"/>
      <c r="J69" s="2"/>
      <c r="K69" s="2"/>
      <c r="L69" s="2"/>
      <c r="M69" s="2"/>
      <c r="N69" s="2"/>
      <c r="O69" s="2"/>
      <c r="P69" s="22"/>
      <c r="R69" s="37" t="s">
        <v>253</v>
      </c>
      <c r="AT69" s="219"/>
      <c r="AW69" s="219"/>
    </row>
    <row r="70" spans="1:49" ht="15" customHeight="1" x14ac:dyDescent="0.3">
      <c r="B70" s="42"/>
      <c r="C70" s="13"/>
      <c r="D70" s="13"/>
      <c r="K70" s="319" t="s">
        <v>55</v>
      </c>
      <c r="L70" s="319"/>
      <c r="M70" s="341" t="s">
        <v>56</v>
      </c>
      <c r="N70" s="341"/>
      <c r="O70" s="339"/>
      <c r="P70" s="340"/>
      <c r="AT70" s="219"/>
      <c r="AW70" s="219"/>
    </row>
    <row r="71" spans="1:49" ht="15" customHeight="1" x14ac:dyDescent="0.3">
      <c r="B71" s="42"/>
      <c r="C71" s="15" t="s">
        <v>50</v>
      </c>
      <c r="D71" s="15" t="s">
        <v>30</v>
      </c>
      <c r="E71" s="15"/>
      <c r="F71" s="15" t="s">
        <v>54</v>
      </c>
      <c r="G71" s="12">
        <v>0.85</v>
      </c>
      <c r="H71" s="19"/>
      <c r="I71" s="15" t="s">
        <v>44</v>
      </c>
      <c r="J71" s="15" t="s">
        <v>30</v>
      </c>
      <c r="K71" s="322">
        <v>1</v>
      </c>
      <c r="L71" s="322"/>
      <c r="M71" s="320">
        <v>1</v>
      </c>
      <c r="N71" s="320"/>
      <c r="P71" s="34"/>
    </row>
    <row r="72" spans="1:49" ht="15" x14ac:dyDescent="0.3">
      <c r="B72" s="42"/>
      <c r="C72" s="15" t="s">
        <v>50</v>
      </c>
      <c r="D72" s="15" t="s">
        <v>30</v>
      </c>
      <c r="E72" s="12">
        <v>0.85</v>
      </c>
      <c r="F72" s="15" t="s">
        <v>54</v>
      </c>
      <c r="G72" s="12">
        <v>0.9</v>
      </c>
      <c r="H72" s="19"/>
      <c r="I72" s="15" t="s">
        <v>44</v>
      </c>
      <c r="J72" s="15" t="s">
        <v>30</v>
      </c>
      <c r="K72" s="322">
        <v>1</v>
      </c>
      <c r="L72" s="322"/>
      <c r="M72" s="335">
        <v>2</v>
      </c>
      <c r="N72" s="336"/>
      <c r="O72" s="33"/>
      <c r="P72" s="34"/>
    </row>
    <row r="73" spans="1:49" ht="15" x14ac:dyDescent="0.3">
      <c r="B73" s="42"/>
      <c r="C73" s="15" t="s">
        <v>50</v>
      </c>
      <c r="D73" s="15" t="s">
        <v>30</v>
      </c>
      <c r="E73" s="12">
        <v>0.9</v>
      </c>
      <c r="F73" s="15" t="s">
        <v>54</v>
      </c>
      <c r="G73" s="12">
        <v>0.95</v>
      </c>
      <c r="H73" s="19"/>
      <c r="I73" s="15" t="s">
        <v>44</v>
      </c>
      <c r="J73" s="15" t="s">
        <v>30</v>
      </c>
      <c r="K73" s="322">
        <v>1</v>
      </c>
      <c r="L73" s="322"/>
      <c r="M73" s="320">
        <v>3</v>
      </c>
      <c r="N73" s="320"/>
      <c r="O73" s="337"/>
      <c r="P73" s="338"/>
      <c r="S73" s="4">
        <f>IF(E66&gt;0.9,-1,0)</f>
        <v>0</v>
      </c>
    </row>
    <row r="74" spans="1:49" ht="15" x14ac:dyDescent="0.3">
      <c r="B74" s="42"/>
      <c r="C74" s="13"/>
      <c r="D74" s="13"/>
      <c r="E74" s="43"/>
      <c r="F74" s="13"/>
      <c r="G74" s="50"/>
      <c r="I74" s="13"/>
      <c r="J74" s="13"/>
      <c r="K74" s="51"/>
      <c r="L74" s="51"/>
      <c r="M74" s="51"/>
      <c r="N74" s="51"/>
      <c r="P74" s="34"/>
      <c r="S74" s="4">
        <f>IF(E66&gt;0.8501,1,0)</f>
        <v>0</v>
      </c>
    </row>
    <row r="75" spans="1:49" ht="15" x14ac:dyDescent="0.3">
      <c r="B75" s="42"/>
      <c r="C75" s="13" t="s">
        <v>57</v>
      </c>
      <c r="D75" s="110" t="s">
        <v>58</v>
      </c>
      <c r="E75" s="37"/>
      <c r="F75" s="37"/>
      <c r="G75" s="37"/>
      <c r="H75" s="37"/>
      <c r="I75" s="37"/>
      <c r="J75" s="37"/>
      <c r="K75" s="37"/>
      <c r="L75" s="37"/>
      <c r="M75" s="37"/>
      <c r="N75" s="37"/>
      <c r="P75" s="34"/>
      <c r="S75" s="4">
        <f>SUM(S73:S74)</f>
        <v>0</v>
      </c>
    </row>
    <row r="76" spans="1:49" ht="15" customHeight="1" x14ac:dyDescent="0.3">
      <c r="B76" s="42"/>
      <c r="C76" s="4" t="s">
        <v>167</v>
      </c>
      <c r="D76" s="3"/>
      <c r="E76" s="2"/>
      <c r="F76" s="2"/>
      <c r="G76" s="2"/>
      <c r="H76" s="2"/>
      <c r="I76" s="2"/>
      <c r="J76" s="2"/>
      <c r="K76" s="2"/>
      <c r="L76" s="2"/>
      <c r="M76" s="2"/>
      <c r="N76" s="2"/>
      <c r="O76" s="51"/>
      <c r="P76" s="52"/>
    </row>
    <row r="77" spans="1:49" ht="15" x14ac:dyDescent="0.3">
      <c r="B77" s="42"/>
      <c r="D77" s="3"/>
      <c r="E77" s="2"/>
      <c r="F77" s="2"/>
      <c r="G77" s="2"/>
      <c r="H77" s="2"/>
      <c r="I77" s="2"/>
      <c r="J77" s="2"/>
      <c r="K77" s="2"/>
      <c r="L77" s="2"/>
      <c r="M77" s="2"/>
      <c r="N77" s="2"/>
      <c r="O77" s="37"/>
      <c r="P77" s="41"/>
    </row>
    <row r="78" spans="1:49" ht="17" x14ac:dyDescent="0.4">
      <c r="B78" s="42"/>
      <c r="C78" s="36" t="s">
        <v>308</v>
      </c>
      <c r="D78" s="3" t="s">
        <v>30</v>
      </c>
      <c r="E78" s="40">
        <f>IF(Eingabetabelle!H32&gt;10,N87,K87)</f>
        <v>1</v>
      </c>
      <c r="F78" s="313"/>
      <c r="G78" s="313"/>
      <c r="H78" s="4" t="s">
        <v>40</v>
      </c>
      <c r="I78" s="27" t="s">
        <v>260</v>
      </c>
      <c r="L78" s="2"/>
      <c r="M78" s="2"/>
      <c r="N78" s="2"/>
      <c r="O78" s="2"/>
      <c r="P78" s="22"/>
    </row>
    <row r="79" spans="1:49" ht="15" x14ac:dyDescent="0.3">
      <c r="B79" s="42"/>
      <c r="D79" s="3"/>
      <c r="E79" s="2"/>
      <c r="F79" s="2"/>
      <c r="G79" s="2"/>
      <c r="H79" s="2"/>
      <c r="I79" s="2"/>
      <c r="J79" s="2"/>
      <c r="K79" s="2"/>
      <c r="L79" s="2"/>
      <c r="M79" s="2"/>
      <c r="N79" s="2"/>
      <c r="O79" s="2"/>
      <c r="P79" s="22"/>
    </row>
    <row r="80" spans="1:49" ht="15" x14ac:dyDescent="0.3">
      <c r="B80" s="42"/>
      <c r="C80" s="321" t="s">
        <v>254</v>
      </c>
      <c r="D80" s="321"/>
      <c r="E80" s="321"/>
      <c r="F80" s="321"/>
      <c r="G80" s="321"/>
      <c r="H80" s="321"/>
      <c r="I80" s="321"/>
      <c r="J80" s="321"/>
      <c r="K80" s="321"/>
      <c r="L80" s="2"/>
      <c r="M80" s="2"/>
      <c r="N80" s="2"/>
      <c r="O80" s="2"/>
      <c r="P80" s="22"/>
    </row>
    <row r="81" spans="2:16" ht="16" x14ac:dyDescent="0.4">
      <c r="B81" s="42"/>
      <c r="C81" s="154" t="s">
        <v>309</v>
      </c>
      <c r="D81" s="154"/>
      <c r="E81" s="154"/>
      <c r="F81" s="154"/>
      <c r="G81" s="154"/>
      <c r="H81" s="154"/>
      <c r="I81" s="154"/>
      <c r="J81" s="154"/>
      <c r="K81" s="154"/>
      <c r="L81" s="154"/>
      <c r="M81" s="154"/>
      <c r="N81" s="154"/>
      <c r="O81" s="154"/>
      <c r="P81" s="155"/>
    </row>
    <row r="82" spans="2:16" ht="15" x14ac:dyDescent="0.3">
      <c r="B82" s="42"/>
      <c r="C82" s="239" t="s">
        <v>250</v>
      </c>
      <c r="D82" s="240"/>
      <c r="E82" s="240"/>
      <c r="F82" s="346" t="s">
        <v>251</v>
      </c>
      <c r="G82" s="314"/>
      <c r="H82" s="314"/>
      <c r="I82" s="314"/>
      <c r="J82" s="314"/>
      <c r="K82" s="314"/>
      <c r="L82" s="314"/>
      <c r="M82" s="314"/>
      <c r="N82" s="314"/>
      <c r="O82" s="314"/>
      <c r="P82" s="347"/>
    </row>
    <row r="83" spans="2:16" ht="16" x14ac:dyDescent="0.4">
      <c r="B83" s="42"/>
      <c r="C83" s="242"/>
      <c r="D83" s="243"/>
      <c r="E83" s="243"/>
      <c r="F83" s="348" t="s">
        <v>310</v>
      </c>
      <c r="G83" s="299"/>
      <c r="H83" s="299"/>
      <c r="I83" s="299"/>
      <c r="J83" s="299"/>
      <c r="K83" s="299"/>
      <c r="L83" s="299"/>
      <c r="M83" s="299"/>
      <c r="N83" s="299"/>
      <c r="O83" s="299"/>
      <c r="P83" s="349"/>
    </row>
    <row r="84" spans="2:16" ht="15" x14ac:dyDescent="0.3">
      <c r="B84" s="42"/>
      <c r="C84" s="242"/>
      <c r="D84" s="243"/>
      <c r="E84" s="243"/>
      <c r="F84" s="345" t="s">
        <v>252</v>
      </c>
      <c r="G84" s="343"/>
      <c r="H84" s="343"/>
      <c r="I84" s="343"/>
      <c r="J84" s="343"/>
      <c r="K84" s="343"/>
      <c r="L84" s="343"/>
      <c r="M84" s="343"/>
      <c r="N84" s="343"/>
      <c r="O84" s="343"/>
      <c r="P84" s="344"/>
    </row>
    <row r="85" spans="2:16" ht="19.5" customHeight="1" x14ac:dyDescent="0.4">
      <c r="B85" s="42"/>
      <c r="C85" s="245"/>
      <c r="D85" s="246"/>
      <c r="E85" s="247"/>
      <c r="F85" s="343" t="s">
        <v>311</v>
      </c>
      <c r="G85" s="344"/>
      <c r="H85" s="345" t="s">
        <v>312</v>
      </c>
      <c r="I85" s="343"/>
      <c r="J85" s="344"/>
      <c r="K85" s="345" t="s">
        <v>313</v>
      </c>
      <c r="L85" s="343"/>
      <c r="M85" s="343"/>
      <c r="N85" s="319" t="s">
        <v>314</v>
      </c>
      <c r="O85" s="319"/>
      <c r="P85" s="319"/>
    </row>
    <row r="86" spans="2:16" ht="18" customHeight="1" x14ac:dyDescent="0.3">
      <c r="B86" s="42"/>
      <c r="C86" s="355" t="s">
        <v>56</v>
      </c>
      <c r="D86" s="355"/>
      <c r="E86" s="355"/>
      <c r="F86" s="329">
        <v>1</v>
      </c>
      <c r="G86" s="330"/>
      <c r="H86" s="328">
        <v>1</v>
      </c>
      <c r="I86" s="329" t="s">
        <v>44</v>
      </c>
      <c r="J86" s="330" t="s">
        <v>30</v>
      </c>
      <c r="K86" s="328">
        <v>1.25</v>
      </c>
      <c r="L86" s="329"/>
      <c r="M86" s="329"/>
      <c r="N86" s="355">
        <v>1.5</v>
      </c>
      <c r="O86" s="355"/>
      <c r="P86" s="355"/>
    </row>
    <row r="87" spans="2:16" ht="15" x14ac:dyDescent="0.3">
      <c r="B87" s="42"/>
      <c r="C87" s="332" t="s">
        <v>55</v>
      </c>
      <c r="D87" s="333"/>
      <c r="E87" s="334"/>
      <c r="F87" s="326">
        <v>1</v>
      </c>
      <c r="G87" s="327"/>
      <c r="H87" s="331">
        <v>1</v>
      </c>
      <c r="I87" s="326" t="s">
        <v>44</v>
      </c>
      <c r="J87" s="327" t="s">
        <v>30</v>
      </c>
      <c r="K87" s="331">
        <v>1</v>
      </c>
      <c r="L87" s="326"/>
      <c r="M87" s="326">
        <v>2</v>
      </c>
      <c r="N87" s="342">
        <v>1.25</v>
      </c>
      <c r="O87" s="342"/>
      <c r="P87" s="342"/>
    </row>
    <row r="88" spans="2:16" ht="15" x14ac:dyDescent="0.3">
      <c r="B88" s="42"/>
      <c r="C88" s="90"/>
      <c r="D88" s="90"/>
      <c r="E88" s="90"/>
      <c r="F88" s="99"/>
      <c r="G88" s="99"/>
      <c r="H88" s="99"/>
      <c r="I88" s="99"/>
      <c r="J88" s="99"/>
      <c r="K88" s="99"/>
      <c r="L88" s="99"/>
      <c r="M88" s="99"/>
      <c r="N88" s="99"/>
      <c r="O88" s="99"/>
      <c r="P88" s="100"/>
    </row>
    <row r="89" spans="2:16" ht="15" x14ac:dyDescent="0.3">
      <c r="B89" s="42"/>
      <c r="C89" s="13" t="s">
        <v>57</v>
      </c>
      <c r="D89" s="37" t="s">
        <v>58</v>
      </c>
      <c r="E89" s="37"/>
      <c r="F89" s="37"/>
      <c r="G89" s="37"/>
      <c r="H89" s="37"/>
      <c r="I89" s="37"/>
      <c r="J89" s="37"/>
      <c r="K89" s="37"/>
      <c r="L89" s="37"/>
      <c r="M89" s="37"/>
      <c r="N89" s="37"/>
      <c r="O89" s="37"/>
      <c r="P89" s="41"/>
    </row>
    <row r="90" spans="2:16" ht="15" x14ac:dyDescent="0.3">
      <c r="B90" s="42"/>
      <c r="C90" s="4" t="s">
        <v>167</v>
      </c>
      <c r="D90" s="3"/>
      <c r="E90" s="2"/>
      <c r="F90" s="2"/>
      <c r="G90" s="2"/>
      <c r="H90" s="2"/>
      <c r="I90" s="2"/>
      <c r="J90" s="2"/>
      <c r="K90" s="2"/>
      <c r="L90" s="2"/>
      <c r="M90" s="2"/>
      <c r="N90" s="2"/>
      <c r="O90" s="2"/>
      <c r="P90" s="22"/>
    </row>
    <row r="91" spans="2:16" ht="15" x14ac:dyDescent="0.3">
      <c r="B91" s="42"/>
      <c r="D91" s="3"/>
      <c r="E91" s="2"/>
      <c r="F91" s="2"/>
      <c r="G91" s="2"/>
      <c r="H91" s="2"/>
      <c r="I91" s="2"/>
      <c r="J91" s="2"/>
      <c r="K91" s="2"/>
      <c r="L91" s="2"/>
      <c r="M91" s="2"/>
      <c r="N91" s="2"/>
      <c r="O91" s="2"/>
      <c r="P91" s="22"/>
    </row>
    <row r="92" spans="2:16" ht="15.5" x14ac:dyDescent="0.35">
      <c r="B92" s="20" t="s">
        <v>60</v>
      </c>
      <c r="C92" s="354" t="s">
        <v>64</v>
      </c>
      <c r="D92" s="354"/>
      <c r="E92" s="354"/>
      <c r="F92" s="354"/>
      <c r="G92" s="354"/>
      <c r="H92" s="354"/>
      <c r="I92" s="354"/>
      <c r="J92" s="354"/>
      <c r="K92"/>
      <c r="L92"/>
      <c r="M92"/>
      <c r="N92"/>
      <c r="O92"/>
      <c r="P92" s="41"/>
    </row>
    <row r="93" spans="2:16" ht="15" x14ac:dyDescent="0.3">
      <c r="B93" s="53"/>
      <c r="C93" s="13"/>
      <c r="D93" s="13"/>
      <c r="E93" s="13"/>
      <c r="F93" s="13"/>
      <c r="G93" s="13"/>
      <c r="H93" s="13"/>
      <c r="I93" s="13"/>
      <c r="J93" s="13"/>
      <c r="K93" s="13"/>
      <c r="L93" s="13"/>
      <c r="M93" s="13"/>
      <c r="N93" s="3"/>
      <c r="O93" s="3"/>
      <c r="P93" s="23"/>
    </row>
    <row r="94" spans="2:16" ht="17" x14ac:dyDescent="0.4">
      <c r="B94" s="35"/>
      <c r="C94" s="36" t="s">
        <v>156</v>
      </c>
      <c r="D94" s="3" t="s">
        <v>30</v>
      </c>
      <c r="E94" s="3" t="s">
        <v>31</v>
      </c>
      <c r="F94" s="3" t="s">
        <v>96</v>
      </c>
      <c r="G94" s="3" t="s">
        <v>32</v>
      </c>
      <c r="H94" s="3" t="s">
        <v>94</v>
      </c>
      <c r="I94" s="3" t="s">
        <v>33</v>
      </c>
      <c r="J94" s="3" t="s">
        <v>95</v>
      </c>
      <c r="K94" s="3" t="s">
        <v>34</v>
      </c>
      <c r="L94" s="3" t="s">
        <v>33</v>
      </c>
      <c r="M94" s="3" t="s">
        <v>155</v>
      </c>
      <c r="N94" s="91"/>
      <c r="O94" s="89"/>
      <c r="P94" s="23"/>
    </row>
    <row r="95" spans="2:16" ht="15" x14ac:dyDescent="0.3">
      <c r="B95" s="35"/>
      <c r="C95" s="3"/>
      <c r="D95" s="3"/>
      <c r="E95" s="3"/>
      <c r="F95" s="3"/>
      <c r="G95" s="3"/>
      <c r="H95" s="3"/>
      <c r="I95" s="3"/>
      <c r="J95" s="45"/>
      <c r="K95" s="3"/>
      <c r="L95" s="3"/>
      <c r="M95" s="3"/>
      <c r="N95" s="3"/>
      <c r="O95" s="3"/>
      <c r="P95" s="23"/>
    </row>
    <row r="96" spans="2:16" ht="16" x14ac:dyDescent="0.4">
      <c r="B96" s="35"/>
      <c r="C96" s="3"/>
      <c r="D96" s="13" t="s">
        <v>164</v>
      </c>
      <c r="E96" s="13" t="s">
        <v>85</v>
      </c>
      <c r="F96" s="27" t="s">
        <v>166</v>
      </c>
      <c r="G96" s="13"/>
      <c r="H96" s="3"/>
      <c r="I96" s="3"/>
      <c r="J96" s="45"/>
      <c r="K96" s="3"/>
      <c r="L96" s="3"/>
      <c r="M96" s="3"/>
      <c r="N96" s="3"/>
      <c r="O96" s="3"/>
      <c r="P96" s="23"/>
    </row>
    <row r="97" spans="2:16" ht="15" x14ac:dyDescent="0.3">
      <c r="B97" s="35"/>
      <c r="C97" s="3"/>
      <c r="D97" s="3"/>
      <c r="E97" s="3"/>
      <c r="F97" s="3"/>
      <c r="G97" s="3"/>
      <c r="H97" s="3"/>
      <c r="I97" s="3"/>
      <c r="J97" s="45"/>
      <c r="K97" s="3"/>
      <c r="L97" s="3"/>
      <c r="M97" s="3"/>
      <c r="N97" s="3"/>
      <c r="O97" s="3"/>
      <c r="P97" s="23"/>
    </row>
    <row r="98" spans="2:16" ht="16" x14ac:dyDescent="0.4">
      <c r="B98" s="35"/>
      <c r="C98" s="3"/>
      <c r="D98" s="13" t="s">
        <v>165</v>
      </c>
      <c r="E98" s="13" t="s">
        <v>85</v>
      </c>
      <c r="F98" s="27" t="s">
        <v>180</v>
      </c>
      <c r="G98" s="13"/>
      <c r="H98" s="13"/>
      <c r="I98" s="13"/>
      <c r="J98" s="43"/>
      <c r="K98" s="13"/>
      <c r="L98" s="13"/>
      <c r="M98" s="3"/>
      <c r="N98" s="3"/>
      <c r="O98" s="3"/>
      <c r="P98" s="23"/>
    </row>
    <row r="99" spans="2:16" ht="15" x14ac:dyDescent="0.3">
      <c r="B99" s="35"/>
      <c r="C99" s="3"/>
      <c r="D99" s="3"/>
      <c r="E99" s="3"/>
      <c r="F99" s="3"/>
      <c r="G99" s="3"/>
      <c r="H99" s="3"/>
      <c r="I99" s="3"/>
      <c r="J99" s="45"/>
      <c r="K99" s="3"/>
      <c r="L99" s="3"/>
      <c r="M99" s="3"/>
      <c r="N99" s="3"/>
      <c r="O99" s="3"/>
      <c r="P99" s="23"/>
    </row>
    <row r="100" spans="2:16" ht="17" x14ac:dyDescent="0.4">
      <c r="B100" s="35"/>
      <c r="C100" s="3"/>
      <c r="D100" s="3" t="s">
        <v>155</v>
      </c>
      <c r="E100" s="3" t="s">
        <v>30</v>
      </c>
      <c r="F100" s="3">
        <v>100</v>
      </c>
      <c r="G100" s="3" t="s">
        <v>66</v>
      </c>
      <c r="H100" t="s">
        <v>67</v>
      </c>
      <c r="I100"/>
      <c r="J100"/>
      <c r="K100"/>
      <c r="L100"/>
      <c r="M100"/>
      <c r="N100"/>
      <c r="O100"/>
      <c r="P100" s="41"/>
    </row>
    <row r="101" spans="2:16" ht="15" x14ac:dyDescent="0.3">
      <c r="B101" s="35"/>
      <c r="C101" s="3"/>
      <c r="D101" s="3"/>
      <c r="E101" s="3"/>
      <c r="F101" s="3"/>
      <c r="G101" s="3"/>
      <c r="H101" t="s">
        <v>220</v>
      </c>
      <c r="I101"/>
      <c r="J101"/>
      <c r="K101"/>
      <c r="L101"/>
      <c r="M101"/>
      <c r="N101"/>
      <c r="O101"/>
      <c r="P101" s="41"/>
    </row>
    <row r="102" spans="2:16" ht="15" x14ac:dyDescent="0.3">
      <c r="B102" s="35"/>
      <c r="C102" s="3"/>
      <c r="D102" s="3"/>
      <c r="E102" s="3"/>
      <c r="F102" s="3"/>
      <c r="G102" s="3"/>
      <c r="H102" t="s">
        <v>68</v>
      </c>
      <c r="I102"/>
      <c r="J102"/>
      <c r="K102"/>
      <c r="L102"/>
      <c r="M102"/>
      <c r="N102"/>
      <c r="O102"/>
      <c r="P102" s="41"/>
    </row>
    <row r="103" spans="2:16" ht="17" x14ac:dyDescent="0.4">
      <c r="B103" s="35"/>
      <c r="C103" s="3"/>
      <c r="D103" s="3" t="s">
        <v>155</v>
      </c>
      <c r="E103" s="3" t="s">
        <v>30</v>
      </c>
      <c r="F103" s="3">
        <v>200</v>
      </c>
      <c r="G103" s="3" t="s">
        <v>66</v>
      </c>
      <c r="H103" t="s">
        <v>69</v>
      </c>
      <c r="I103"/>
      <c r="J103"/>
      <c r="K103"/>
      <c r="L103"/>
      <c r="M103"/>
      <c r="N103"/>
      <c r="O103"/>
      <c r="P103" s="41"/>
    </row>
    <row r="104" spans="2:16" ht="15" x14ac:dyDescent="0.3">
      <c r="B104" s="35"/>
      <c r="C104" s="3"/>
      <c r="D104" s="3"/>
      <c r="E104" s="3"/>
      <c r="F104" s="3"/>
      <c r="G104" s="3"/>
      <c r="H104" t="s">
        <v>72</v>
      </c>
      <c r="I104"/>
      <c r="J104"/>
      <c r="K104"/>
      <c r="L104"/>
      <c r="M104"/>
      <c r="N104"/>
      <c r="O104"/>
      <c r="P104" s="41"/>
    </row>
    <row r="105" spans="2:16" ht="15" x14ac:dyDescent="0.3">
      <c r="B105" s="35"/>
      <c r="C105" s="3"/>
      <c r="D105" s="3"/>
      <c r="E105" s="3"/>
      <c r="F105" s="3"/>
      <c r="G105" s="3"/>
      <c r="H105" t="s">
        <v>79</v>
      </c>
      <c r="I105"/>
      <c r="J105"/>
      <c r="K105"/>
      <c r="L105"/>
      <c r="M105"/>
      <c r="N105"/>
      <c r="O105"/>
      <c r="P105" s="41"/>
    </row>
    <row r="106" spans="2:16" ht="15" x14ac:dyDescent="0.3">
      <c r="B106" s="35"/>
      <c r="C106" s="3"/>
      <c r="D106" s="3"/>
      <c r="E106" s="3"/>
      <c r="F106" s="3"/>
      <c r="G106" s="3"/>
      <c r="H106" t="s">
        <v>73</v>
      </c>
      <c r="I106"/>
      <c r="J106"/>
      <c r="K106"/>
      <c r="L106"/>
      <c r="M106"/>
      <c r="N106"/>
      <c r="O106"/>
      <c r="P106" s="41"/>
    </row>
    <row r="107" spans="2:16" ht="17" x14ac:dyDescent="0.4">
      <c r="B107" s="35"/>
      <c r="C107" s="3"/>
      <c r="D107" s="3" t="s">
        <v>155</v>
      </c>
      <c r="E107" s="3" t="s">
        <v>30</v>
      </c>
      <c r="F107" s="3">
        <v>300</v>
      </c>
      <c r="G107" s="3" t="s">
        <v>66</v>
      </c>
      <c r="H107" t="s">
        <v>74</v>
      </c>
      <c r="I107"/>
      <c r="J107"/>
      <c r="K107"/>
      <c r="L107"/>
      <c r="M107"/>
      <c r="N107"/>
      <c r="O107"/>
      <c r="P107" s="41"/>
    </row>
    <row r="108" spans="2:16" ht="15" x14ac:dyDescent="0.3">
      <c r="B108" s="35"/>
      <c r="C108" s="3"/>
      <c r="D108" s="3"/>
      <c r="E108" s="3"/>
      <c r="F108" s="3"/>
      <c r="G108" s="3"/>
      <c r="H108" t="s">
        <v>75</v>
      </c>
      <c r="I108"/>
      <c r="J108"/>
      <c r="K108"/>
      <c r="L108"/>
      <c r="M108"/>
      <c r="N108"/>
      <c r="O108"/>
      <c r="P108" s="41"/>
    </row>
    <row r="109" spans="2:16" ht="15" x14ac:dyDescent="0.3">
      <c r="B109" s="35"/>
      <c r="C109" s="3"/>
      <c r="D109" s="3"/>
      <c r="E109" s="3"/>
      <c r="F109" s="3"/>
      <c r="G109"/>
      <c r="H109" t="s">
        <v>76</v>
      </c>
      <c r="I109"/>
      <c r="J109"/>
      <c r="K109"/>
      <c r="L109"/>
      <c r="M109"/>
      <c r="N109"/>
      <c r="O109"/>
      <c r="P109" s="41"/>
    </row>
    <row r="110" spans="2:16" ht="15" x14ac:dyDescent="0.3">
      <c r="B110" s="35"/>
      <c r="C110" s="3"/>
      <c r="D110" s="3"/>
      <c r="E110" s="3"/>
      <c r="F110" s="3"/>
      <c r="G110" s="3"/>
      <c r="H110" t="s">
        <v>77</v>
      </c>
      <c r="I110"/>
      <c r="J110"/>
      <c r="K110"/>
      <c r="L110"/>
      <c r="M110"/>
      <c r="N110"/>
      <c r="O110"/>
      <c r="P110" s="41"/>
    </row>
    <row r="111" spans="2:16" ht="15" x14ac:dyDescent="0.3">
      <c r="B111" s="35"/>
      <c r="C111" s="3"/>
      <c r="D111" s="3"/>
      <c r="E111" s="3"/>
      <c r="F111" s="3"/>
      <c r="G111" s="3"/>
      <c r="H111" t="s">
        <v>78</v>
      </c>
      <c r="I111"/>
      <c r="J111"/>
      <c r="K111"/>
      <c r="L111"/>
      <c r="M111"/>
      <c r="N111"/>
      <c r="O111"/>
      <c r="P111" s="41"/>
    </row>
    <row r="112" spans="2:16" ht="16" x14ac:dyDescent="0.4">
      <c r="B112" s="35"/>
      <c r="C112" s="3"/>
      <c r="D112" s="13" t="s">
        <v>165</v>
      </c>
      <c r="E112" s="13" t="s">
        <v>30</v>
      </c>
      <c r="F112" s="3">
        <v>400</v>
      </c>
      <c r="G112" s="3" t="s">
        <v>66</v>
      </c>
      <c r="H112" s="110" t="s">
        <v>259</v>
      </c>
      <c r="I112" s="110"/>
      <c r="J112" s="110"/>
      <c r="K112" s="110"/>
      <c r="L112" s="110"/>
      <c r="M112" s="110"/>
      <c r="N112" s="110"/>
      <c r="O112"/>
      <c r="P112" s="41"/>
    </row>
    <row r="113" spans="1:35" ht="15" x14ac:dyDescent="0.3">
      <c r="B113" s="35"/>
      <c r="C113" s="3"/>
      <c r="D113" s="13"/>
      <c r="E113" s="13"/>
      <c r="F113" s="3"/>
      <c r="G113" s="3"/>
      <c r="H113" s="110" t="s">
        <v>258</v>
      </c>
      <c r="I113" s="110"/>
      <c r="J113" s="110"/>
      <c r="K113" s="110"/>
      <c r="L113" s="110"/>
      <c r="M113" s="110"/>
      <c r="N113" s="110"/>
      <c r="O113"/>
      <c r="P113" s="41"/>
    </row>
    <row r="114" spans="1:35" ht="15" x14ac:dyDescent="0.3">
      <c r="B114" s="35"/>
      <c r="C114" s="3"/>
      <c r="D114" s="90"/>
      <c r="E114" s="90"/>
      <c r="F114" s="91"/>
      <c r="G114" s="91"/>
      <c r="H114" s="93"/>
      <c r="I114" s="93"/>
      <c r="J114" s="93"/>
      <c r="K114"/>
      <c r="L114"/>
      <c r="M114"/>
      <c r="N114"/>
      <c r="O114"/>
      <c r="P114" s="41"/>
    </row>
    <row r="115" spans="1:35" ht="17" x14ac:dyDescent="0.4">
      <c r="B115" s="42"/>
      <c r="C115" s="36" t="s">
        <v>157</v>
      </c>
      <c r="D115" s="2" t="s">
        <v>30</v>
      </c>
      <c r="E115" s="28">
        <f>Eingabetabelle!M63</f>
        <v>0</v>
      </c>
      <c r="F115" s="2" t="s">
        <v>66</v>
      </c>
      <c r="G115" s="298" t="s">
        <v>81</v>
      </c>
      <c r="H115" s="298"/>
      <c r="I115" s="298"/>
      <c r="J115" s="298"/>
      <c r="K115" s="298"/>
      <c r="M115"/>
      <c r="N115"/>
      <c r="O115"/>
      <c r="P115" s="41"/>
    </row>
    <row r="116" spans="1:35" ht="15" x14ac:dyDescent="0.3">
      <c r="B116" s="42"/>
      <c r="C116" s="2"/>
      <c r="D116" s="2"/>
      <c r="E116" s="2"/>
      <c r="F116" s="2"/>
      <c r="G116" s="2"/>
      <c r="H116" s="2"/>
      <c r="I116" s="2"/>
      <c r="J116" s="2"/>
      <c r="K116" s="2"/>
      <c r="L116" s="2"/>
      <c r="M116" s="2"/>
      <c r="N116" s="2"/>
      <c r="O116" s="2"/>
      <c r="P116" s="22"/>
    </row>
    <row r="117" spans="1:35" ht="17" x14ac:dyDescent="0.4">
      <c r="B117" s="42"/>
      <c r="C117" s="36" t="s">
        <v>156</v>
      </c>
      <c r="D117" s="3" t="s">
        <v>30</v>
      </c>
      <c r="E117" s="3" t="s">
        <v>31</v>
      </c>
      <c r="F117" s="353">
        <f>M22</f>
        <v>0</v>
      </c>
      <c r="G117" s="353"/>
      <c r="H117" s="3" t="s">
        <v>32</v>
      </c>
      <c r="I117" s="3">
        <f>E30</f>
        <v>0</v>
      </c>
      <c r="J117" s="3" t="s">
        <v>33</v>
      </c>
      <c r="K117" s="45">
        <f>M62</f>
        <v>0</v>
      </c>
      <c r="L117" s="3" t="s">
        <v>34</v>
      </c>
      <c r="M117" s="3" t="s">
        <v>33</v>
      </c>
      <c r="N117" s="3">
        <f>E115</f>
        <v>0</v>
      </c>
      <c r="O117"/>
      <c r="P117" s="34"/>
    </row>
    <row r="118" spans="1:35" ht="15" x14ac:dyDescent="0.3">
      <c r="B118" s="42"/>
      <c r="C118" s="2"/>
      <c r="D118" s="2"/>
      <c r="E118" s="2"/>
      <c r="F118" s="2"/>
      <c r="G118" s="2"/>
      <c r="H118" s="2"/>
      <c r="I118" s="2"/>
      <c r="J118" s="2"/>
      <c r="K118" s="2"/>
      <c r="L118" s="2"/>
      <c r="M118" s="2"/>
      <c r="N118" s="2"/>
      <c r="O118" s="2"/>
      <c r="P118" s="22"/>
    </row>
    <row r="119" spans="1:35" ht="17" x14ac:dyDescent="0.4">
      <c r="B119" s="42"/>
      <c r="C119" s="36" t="s">
        <v>156</v>
      </c>
      <c r="D119" s="3" t="s">
        <v>30</v>
      </c>
      <c r="E119" s="351">
        <f>(F117+I117*K117)*N117</f>
        <v>0</v>
      </c>
      <c r="F119" s="351"/>
      <c r="G119" s="4" t="s">
        <v>158</v>
      </c>
      <c r="H119" s="36" t="s">
        <v>30</v>
      </c>
      <c r="I119" s="352">
        <f>E119/1000</f>
        <v>0</v>
      </c>
      <c r="J119" s="352"/>
      <c r="K119" s="28" t="s">
        <v>159</v>
      </c>
      <c r="P119" s="22"/>
    </row>
    <row r="120" spans="1:35" ht="15" x14ac:dyDescent="0.3">
      <c r="B120" s="42"/>
      <c r="C120" s="2"/>
      <c r="D120" s="2"/>
      <c r="E120" s="2"/>
      <c r="F120" s="2"/>
      <c r="G120" s="2"/>
      <c r="H120" s="2"/>
      <c r="I120" s="2"/>
      <c r="J120" s="2"/>
      <c r="K120" s="2"/>
      <c r="L120" s="2"/>
      <c r="M120" s="2"/>
      <c r="N120" s="2"/>
      <c r="O120" s="2"/>
      <c r="P120" s="22"/>
    </row>
    <row r="121" spans="1:35" ht="15" x14ac:dyDescent="0.3">
      <c r="B121" s="33"/>
      <c r="C121" s="2" t="s">
        <v>83</v>
      </c>
      <c r="D121" s="2"/>
      <c r="E121" s="2"/>
      <c r="F121" s="2"/>
      <c r="G121" s="350">
        <f>Eingabetabelle!P63</f>
        <v>600</v>
      </c>
      <c r="H121" s="350"/>
      <c r="I121" s="2" t="s">
        <v>158</v>
      </c>
      <c r="J121" s="3" t="s">
        <v>30</v>
      </c>
      <c r="K121" s="28">
        <f>G121/1000</f>
        <v>0.6</v>
      </c>
      <c r="L121" s="28" t="s">
        <v>159</v>
      </c>
      <c r="M121" s="203" t="s">
        <v>320</v>
      </c>
      <c r="N121" s="203"/>
      <c r="P121" s="34"/>
    </row>
    <row r="122" spans="1:35" ht="21" customHeight="1" x14ac:dyDescent="0.3">
      <c r="B122" s="47"/>
      <c r="C122" s="29"/>
      <c r="D122" s="29"/>
      <c r="E122" s="29"/>
      <c r="F122" s="29"/>
      <c r="G122" s="29"/>
      <c r="H122" s="163" t="s">
        <v>262</v>
      </c>
      <c r="I122" s="29"/>
      <c r="J122" s="29"/>
      <c r="K122" s="105"/>
      <c r="L122" s="77"/>
      <c r="M122" s="163"/>
      <c r="N122" s="106"/>
      <c r="P122" s="106"/>
    </row>
    <row r="123" spans="1:35" ht="18" customHeight="1" x14ac:dyDescent="0.25">
      <c r="B123" s="301" t="s">
        <v>173</v>
      </c>
      <c r="C123" s="302"/>
      <c r="D123" s="303"/>
      <c r="E123" s="307" t="str">
        <f>E1</f>
        <v/>
      </c>
      <c r="F123" s="308"/>
      <c r="G123" s="308"/>
      <c r="H123" s="308"/>
      <c r="I123" s="308"/>
      <c r="J123" s="308"/>
      <c r="K123" s="308"/>
      <c r="L123" s="308"/>
      <c r="M123" s="308"/>
      <c r="N123" s="309"/>
      <c r="O123" s="319"/>
      <c r="P123" s="319"/>
    </row>
    <row r="124" spans="1:35" ht="21.75" customHeight="1" x14ac:dyDescent="0.25">
      <c r="B124" s="304"/>
      <c r="C124" s="305"/>
      <c r="D124" s="306"/>
      <c r="E124" s="310"/>
      <c r="F124" s="311"/>
      <c r="G124" s="311"/>
      <c r="H124" s="311"/>
      <c r="I124" s="311"/>
      <c r="J124" s="311"/>
      <c r="K124" s="311"/>
      <c r="L124" s="311"/>
      <c r="M124" s="311"/>
      <c r="N124" s="312"/>
      <c r="O124" s="319"/>
      <c r="P124" s="319"/>
    </row>
    <row r="125" spans="1:35" ht="15.75" customHeight="1" x14ac:dyDescent="0.4">
      <c r="A125"/>
      <c r="B125" s="20"/>
      <c r="C125" s="30"/>
      <c r="D125" s="31"/>
      <c r="E125" s="31"/>
      <c r="F125" s="31"/>
      <c r="G125" s="32"/>
      <c r="H125" s="32"/>
      <c r="I125" s="31"/>
      <c r="J125" s="31"/>
      <c r="K125" s="31"/>
      <c r="L125" s="31"/>
      <c r="M125" s="31"/>
      <c r="N125" s="31"/>
      <c r="P125" s="104"/>
      <c r="Y125" s="298"/>
      <c r="Z125" s="298"/>
      <c r="AA125" s="298"/>
      <c r="AB125" s="298"/>
      <c r="AC125" s="217"/>
      <c r="AD125"/>
      <c r="AE125" s="18"/>
    </row>
    <row r="126" spans="1:35" ht="15.75" customHeight="1" x14ac:dyDescent="0.25">
      <c r="A126"/>
      <c r="B126" s="33"/>
      <c r="P126" s="34"/>
      <c r="Y126" s="298"/>
      <c r="Z126" s="298"/>
      <c r="AA126" s="298"/>
      <c r="AB126" s="298"/>
      <c r="AC126"/>
      <c r="AD126"/>
      <c r="AE126"/>
    </row>
    <row r="127" spans="1:35" ht="24.75" customHeight="1" x14ac:dyDescent="0.35">
      <c r="B127" s="20" t="s">
        <v>162</v>
      </c>
      <c r="C127" s="54" t="s">
        <v>52</v>
      </c>
      <c r="D127" s="31"/>
      <c r="E127" s="31"/>
      <c r="F127" s="31"/>
      <c r="G127" s="32"/>
      <c r="H127" s="32"/>
      <c r="I127" s="31"/>
      <c r="J127" s="31"/>
      <c r="K127" s="31"/>
      <c r="L127" s="31"/>
      <c r="M127" s="31"/>
      <c r="N127" s="31"/>
      <c r="O127" s="31"/>
      <c r="P127" s="34"/>
      <c r="Y127" s="298"/>
      <c r="Z127" s="298"/>
      <c r="AA127" s="298"/>
      <c r="AB127" s="298"/>
      <c r="AC127"/>
      <c r="AE127"/>
      <c r="AH127" s="57"/>
      <c r="AI127" s="61"/>
    </row>
    <row r="128" spans="1:35" ht="24.75" customHeight="1" x14ac:dyDescent="0.25">
      <c r="B128" s="33"/>
      <c r="P128" s="34"/>
      <c r="Y128" s="298"/>
      <c r="Z128" s="298"/>
      <c r="AA128" s="298"/>
      <c r="AB128" s="298"/>
      <c r="AC128"/>
      <c r="AE128"/>
      <c r="AH128" s="57"/>
      <c r="AI128" s="61"/>
    </row>
    <row r="129" spans="1:35" ht="15" x14ac:dyDescent="0.3">
      <c r="A129"/>
      <c r="B129" s="20"/>
      <c r="C129" s="16" t="s">
        <v>53</v>
      </c>
      <c r="D129" s="16"/>
      <c r="E129" s="16"/>
      <c r="F129" s="16"/>
      <c r="G129" s="16"/>
      <c r="H129" s="16"/>
      <c r="I129" s="16"/>
      <c r="J129" s="16"/>
      <c r="K129" s="16"/>
      <c r="L129" s="16"/>
      <c r="M129" s="16"/>
      <c r="N129" s="16"/>
      <c r="O129" s="16"/>
      <c r="P129" s="34"/>
      <c r="Y129" s="298"/>
      <c r="Z129" s="298"/>
      <c r="AA129" s="298"/>
      <c r="AB129" s="298"/>
      <c r="AC129"/>
      <c r="AE129"/>
      <c r="AH129" s="57"/>
      <c r="AI129" s="61"/>
    </row>
    <row r="130" spans="1:35" ht="15" x14ac:dyDescent="0.3">
      <c r="A130"/>
      <c r="B130" s="20"/>
      <c r="C130" s="60" t="s">
        <v>336</v>
      </c>
      <c r="D130" s="60"/>
      <c r="E130" s="60"/>
      <c r="F130" s="60"/>
      <c r="G130" s="60"/>
      <c r="H130" s="60"/>
      <c r="I130" s="60"/>
      <c r="J130" s="60"/>
      <c r="K130" s="60"/>
      <c r="L130" s="60"/>
      <c r="M130" s="60"/>
      <c r="N130" s="60"/>
      <c r="O130" s="60"/>
      <c r="P130" s="34"/>
      <c r="Y130" s="298"/>
      <c r="Z130" s="298"/>
      <c r="AA130" s="298"/>
      <c r="AB130" s="298"/>
      <c r="AC130"/>
      <c r="AE130"/>
      <c r="AH130" s="57"/>
      <c r="AI130" s="61"/>
    </row>
    <row r="131" spans="1:35" ht="15" x14ac:dyDescent="0.3">
      <c r="A131"/>
      <c r="B131" s="20"/>
      <c r="C131" s="16"/>
      <c r="D131" s="16"/>
      <c r="E131" s="16"/>
      <c r="F131" s="16"/>
      <c r="G131" s="16"/>
      <c r="H131" s="16"/>
      <c r="I131" s="16"/>
      <c r="J131" s="16"/>
      <c r="K131" s="16"/>
      <c r="L131" s="16"/>
      <c r="M131" s="16"/>
      <c r="N131" s="16"/>
      <c r="O131" s="16"/>
      <c r="P131" s="34"/>
      <c r="Y131" s="298"/>
      <c r="Z131" s="298"/>
      <c r="AA131" s="298"/>
      <c r="AB131" s="298"/>
      <c r="AC131"/>
      <c r="AE131"/>
      <c r="AH131" s="57"/>
      <c r="AI131" s="61"/>
    </row>
    <row r="132" spans="1:35" x14ac:dyDescent="0.25">
      <c r="A132"/>
      <c r="B132" s="33"/>
      <c r="M132" s="13"/>
      <c r="N132" s="13"/>
      <c r="P132" s="34"/>
      <c r="Y132" s="298"/>
      <c r="Z132" s="298"/>
      <c r="AA132" s="298"/>
      <c r="AB132" s="298"/>
      <c r="AC132"/>
      <c r="AE132"/>
      <c r="AH132" s="57"/>
      <c r="AI132" s="61"/>
    </row>
    <row r="133" spans="1:35" ht="17" x14ac:dyDescent="0.4">
      <c r="A133"/>
      <c r="B133" s="35"/>
      <c r="C133" s="36" t="s">
        <v>29</v>
      </c>
      <c r="D133" s="3" t="s">
        <v>30</v>
      </c>
      <c r="E133" s="3" t="s">
        <v>31</v>
      </c>
      <c r="F133" s="3" t="s">
        <v>96</v>
      </c>
      <c r="G133" s="3" t="s">
        <v>32</v>
      </c>
      <c r="H133" s="3" t="s">
        <v>94</v>
      </c>
      <c r="I133" s="3" t="s">
        <v>33</v>
      </c>
      <c r="J133" s="3" t="s">
        <v>95</v>
      </c>
      <c r="K133" s="3" t="s">
        <v>34</v>
      </c>
      <c r="L133" s="3" t="s">
        <v>33</v>
      </c>
      <c r="M133" s="3" t="s">
        <v>97</v>
      </c>
      <c r="N133" s="3" t="s">
        <v>33</v>
      </c>
      <c r="O133" s="2" t="s">
        <v>297</v>
      </c>
      <c r="P133" s="34"/>
      <c r="Y133" s="298"/>
      <c r="Z133" s="298"/>
      <c r="AA133" s="298"/>
      <c r="AB133" s="298"/>
      <c r="AC133"/>
      <c r="AE133"/>
      <c r="AH133" s="57"/>
      <c r="AI133" s="61"/>
    </row>
    <row r="134" spans="1:35" ht="15" x14ac:dyDescent="0.3">
      <c r="A134"/>
      <c r="B134" s="42"/>
      <c r="C134" s="3"/>
      <c r="D134" s="3"/>
      <c r="E134" s="3"/>
      <c r="F134" s="3"/>
      <c r="G134" s="3"/>
      <c r="H134" s="3"/>
      <c r="I134" s="3"/>
      <c r="J134" s="3"/>
      <c r="K134" s="3"/>
      <c r="L134" s="3"/>
      <c r="M134" s="3"/>
      <c r="N134" s="3"/>
      <c r="O134" s="55"/>
      <c r="P134" s="34"/>
      <c r="Y134" s="298"/>
      <c r="Z134" s="298"/>
      <c r="AA134" s="298"/>
      <c r="AB134" s="298"/>
      <c r="AC134"/>
      <c r="AE134"/>
      <c r="AH134" s="57"/>
      <c r="AI134" s="61"/>
    </row>
    <row r="135" spans="1:35" ht="15" x14ac:dyDescent="0.3">
      <c r="A135"/>
      <c r="B135" s="42"/>
      <c r="C135" s="36" t="s">
        <v>29</v>
      </c>
      <c r="D135" s="3" t="s">
        <v>30</v>
      </c>
      <c r="E135" s="3" t="s">
        <v>31</v>
      </c>
      <c r="F135" s="45">
        <f>Bemessung!M22</f>
        <v>0</v>
      </c>
      <c r="G135" s="3" t="s">
        <v>32</v>
      </c>
      <c r="H135" s="3">
        <f>Bemessung!E30</f>
        <v>0</v>
      </c>
      <c r="I135" s="3" t="s">
        <v>33</v>
      </c>
      <c r="J135" s="45">
        <f>Bemessung!M62</f>
        <v>0</v>
      </c>
      <c r="K135" s="3" t="s">
        <v>34</v>
      </c>
      <c r="L135" s="3" t="s">
        <v>33</v>
      </c>
      <c r="M135" s="3">
        <f>IF(Bemessung!E66&lt;0.85,1,1)</f>
        <v>1</v>
      </c>
      <c r="N135" s="3" t="s">
        <v>33</v>
      </c>
      <c r="O135" s="45">
        <f>E78</f>
        <v>1</v>
      </c>
      <c r="P135" s="34"/>
      <c r="Y135" s="298"/>
      <c r="Z135" s="298"/>
      <c r="AA135" s="298"/>
      <c r="AB135" s="298"/>
      <c r="AC135"/>
      <c r="AE135"/>
      <c r="AH135" s="57"/>
      <c r="AI135" s="61"/>
    </row>
    <row r="136" spans="1:35" ht="15" x14ac:dyDescent="0.3">
      <c r="A136"/>
      <c r="B136" s="42"/>
      <c r="C136" s="2"/>
      <c r="D136" s="2"/>
      <c r="E136" s="2"/>
      <c r="F136" s="2"/>
      <c r="G136" s="2"/>
      <c r="H136" s="2"/>
      <c r="I136" s="2"/>
      <c r="J136" s="2"/>
      <c r="K136" s="2"/>
      <c r="L136" s="2"/>
      <c r="M136" s="2"/>
      <c r="P136" s="34"/>
      <c r="Q136" s="59"/>
      <c r="R136" s="59"/>
      <c r="S136" s="59"/>
      <c r="T136" s="59"/>
      <c r="U136" s="59"/>
      <c r="V136" s="59"/>
      <c r="W136" s="59"/>
      <c r="X136" s="59"/>
      <c r="Y136" s="298"/>
      <c r="Z136" s="298"/>
      <c r="AA136" s="298"/>
      <c r="AB136" s="298"/>
      <c r="AC136"/>
      <c r="AE136"/>
      <c r="AH136" s="57"/>
      <c r="AI136" s="61"/>
    </row>
    <row r="137" spans="1:35" ht="15" x14ac:dyDescent="0.3">
      <c r="A137"/>
      <c r="B137" s="42"/>
      <c r="C137" s="132" t="s">
        <v>29</v>
      </c>
      <c r="D137" s="133" t="s">
        <v>30</v>
      </c>
      <c r="E137" s="215">
        <f>(F135+H135*J135)*M135*O135</f>
        <v>0</v>
      </c>
      <c r="F137" s="164"/>
      <c r="P137" s="34"/>
      <c r="Y137" s="298"/>
      <c r="Z137" s="298"/>
      <c r="AA137" s="298"/>
      <c r="AB137" s="298"/>
      <c r="AC137"/>
      <c r="AE137"/>
      <c r="AH137" s="57"/>
      <c r="AI137" s="61"/>
    </row>
    <row r="138" spans="1:35" ht="15" x14ac:dyDescent="0.3">
      <c r="A138"/>
      <c r="B138" s="42"/>
      <c r="P138" s="34"/>
      <c r="Y138" s="298"/>
      <c r="Z138" s="298"/>
      <c r="AA138" s="298"/>
      <c r="AB138" s="298"/>
      <c r="AE138"/>
      <c r="AH138" s="57"/>
      <c r="AI138" s="61"/>
    </row>
    <row r="139" spans="1:35" ht="15" x14ac:dyDescent="0.3">
      <c r="A139"/>
      <c r="B139" s="20" t="s">
        <v>163</v>
      </c>
      <c r="C139" s="16" t="s">
        <v>82</v>
      </c>
      <c r="D139" s="16"/>
      <c r="E139" s="16"/>
      <c r="F139" s="16"/>
      <c r="G139" s="16"/>
      <c r="H139" s="16"/>
      <c r="I139" s="16"/>
      <c r="J139" s="16"/>
      <c r="K139" s="16"/>
      <c r="L139" s="16"/>
      <c r="M139" s="16"/>
      <c r="N139" s="16"/>
      <c r="O139" s="16"/>
      <c r="P139" s="34"/>
      <c r="R139" s="57"/>
      <c r="S139" s="57"/>
      <c r="T139" s="57"/>
      <c r="U139" s="57"/>
      <c r="V139" s="57"/>
      <c r="W139" s="57"/>
      <c r="X139" s="57"/>
      <c r="Y139" s="298"/>
      <c r="Z139" s="298"/>
      <c r="AA139" s="298"/>
      <c r="AB139" s="298"/>
      <c r="AE139"/>
      <c r="AH139" s="57"/>
      <c r="AI139" s="61"/>
    </row>
    <row r="140" spans="1:35" ht="15" x14ac:dyDescent="0.3">
      <c r="A140"/>
      <c r="B140" s="20"/>
      <c r="C140" s="60"/>
      <c r="D140" s="60"/>
      <c r="E140" s="60"/>
      <c r="F140" s="60"/>
      <c r="G140" s="60"/>
      <c r="H140" s="60"/>
      <c r="I140" s="60"/>
      <c r="J140" s="60"/>
      <c r="K140" s="60"/>
      <c r="L140" s="60"/>
      <c r="M140" s="60"/>
      <c r="N140" s="60"/>
      <c r="O140" s="60"/>
      <c r="P140" s="34"/>
      <c r="R140" s="58"/>
      <c r="Y140" s="298"/>
      <c r="Z140" s="298"/>
      <c r="AA140" s="298"/>
      <c r="AB140" s="298"/>
      <c r="AE140"/>
      <c r="AH140" s="57"/>
      <c r="AI140" s="61"/>
    </row>
    <row r="141" spans="1:35" ht="15" x14ac:dyDescent="0.3">
      <c r="A141"/>
      <c r="B141" s="42"/>
      <c r="C141" s="2"/>
      <c r="D141" s="2"/>
      <c r="E141" s="2"/>
      <c r="F141" s="2"/>
      <c r="G141" s="2"/>
      <c r="H141" s="2"/>
      <c r="I141" s="2"/>
      <c r="J141" s="2"/>
      <c r="K141" s="2"/>
      <c r="L141" s="2"/>
      <c r="M141" s="2"/>
      <c r="N141" s="2"/>
      <c r="O141" s="2"/>
      <c r="P141" s="34"/>
      <c r="Y141" s="298"/>
      <c r="Z141" s="298"/>
      <c r="AA141" s="298"/>
      <c r="AB141" s="298"/>
      <c r="AE141"/>
      <c r="AH141" s="57"/>
      <c r="AI141" s="61"/>
    </row>
    <row r="142" spans="1:35" ht="17" x14ac:dyDescent="0.4">
      <c r="A142"/>
      <c r="B142" s="42"/>
      <c r="C142" s="36" t="s">
        <v>156</v>
      </c>
      <c r="D142" s="3" t="s">
        <v>30</v>
      </c>
      <c r="E142" s="3" t="s">
        <v>31</v>
      </c>
      <c r="F142" s="3" t="s">
        <v>96</v>
      </c>
      <c r="G142" s="3" t="s">
        <v>32</v>
      </c>
      <c r="H142" s="3" t="s">
        <v>94</v>
      </c>
      <c r="I142" s="3" t="s">
        <v>33</v>
      </c>
      <c r="J142" s="3" t="s">
        <v>95</v>
      </c>
      <c r="K142" s="3" t="s">
        <v>34</v>
      </c>
      <c r="L142" s="3" t="s">
        <v>33</v>
      </c>
      <c r="M142" s="36" t="s">
        <v>157</v>
      </c>
      <c r="N142" s="2"/>
      <c r="O142" s="2"/>
      <c r="P142" s="34"/>
      <c r="Y142" s="298"/>
      <c r="Z142" s="298"/>
      <c r="AA142" s="298"/>
      <c r="AB142" s="298"/>
      <c r="AE142"/>
      <c r="AH142" s="57"/>
      <c r="AI142" s="61"/>
    </row>
    <row r="143" spans="1:35" ht="15" x14ac:dyDescent="0.3">
      <c r="A143"/>
      <c r="B143" s="42"/>
      <c r="C143" s="2"/>
      <c r="D143" s="2"/>
      <c r="E143" s="2"/>
      <c r="F143" s="2"/>
      <c r="G143" s="2"/>
      <c r="H143" s="2"/>
      <c r="I143" s="2"/>
      <c r="J143" s="2"/>
      <c r="K143" s="2"/>
      <c r="L143" s="2"/>
      <c r="M143" s="2"/>
      <c r="N143" s="2"/>
      <c r="O143" s="2"/>
      <c r="P143" s="34"/>
      <c r="Q143" s="57"/>
      <c r="R143" s="57"/>
      <c r="S143" s="57"/>
      <c r="T143" s="57"/>
      <c r="U143" s="57"/>
      <c r="V143" s="57"/>
      <c r="W143" s="57"/>
      <c r="X143" s="57"/>
      <c r="Y143" s="298"/>
      <c r="Z143" s="298"/>
      <c r="AA143" s="298"/>
      <c r="AB143" s="298"/>
      <c r="AE143"/>
      <c r="AH143" s="57"/>
      <c r="AI143" s="61"/>
    </row>
    <row r="144" spans="1:35" ht="17" x14ac:dyDescent="0.4">
      <c r="A144"/>
      <c r="B144" s="42"/>
      <c r="C144" s="36" t="s">
        <v>156</v>
      </c>
      <c r="D144" s="3" t="s">
        <v>30</v>
      </c>
      <c r="E144" s="3" t="s">
        <v>31</v>
      </c>
      <c r="F144" s="45">
        <f>Bemessung!F117</f>
        <v>0</v>
      </c>
      <c r="G144" s="3" t="s">
        <v>32</v>
      </c>
      <c r="H144" s="3">
        <f>Bemessung!I117</f>
        <v>0</v>
      </c>
      <c r="I144" s="3" t="s">
        <v>33</v>
      </c>
      <c r="J144" s="45">
        <f>Bemessung!K117</f>
        <v>0</v>
      </c>
      <c r="K144" s="3" t="s">
        <v>34</v>
      </c>
      <c r="L144" s="3" t="s">
        <v>33</v>
      </c>
      <c r="M144" s="3">
        <f>Bemessung!N117</f>
        <v>0</v>
      </c>
      <c r="N144" s="3" t="s">
        <v>30</v>
      </c>
      <c r="O144" s="28">
        <f>(F144+H144*J144)*M144</f>
        <v>0</v>
      </c>
      <c r="P144" s="56" t="s">
        <v>158</v>
      </c>
      <c r="Q144" s="59"/>
      <c r="Y144" s="298"/>
      <c r="Z144" s="298"/>
      <c r="AA144" s="298"/>
      <c r="AB144" s="298"/>
      <c r="AE144"/>
      <c r="AH144" s="57"/>
      <c r="AI144" s="61"/>
    </row>
    <row r="145" spans="1:48" ht="15" x14ac:dyDescent="0.3">
      <c r="A145"/>
      <c r="B145" s="42"/>
      <c r="C145" s="2"/>
      <c r="D145" s="2"/>
      <c r="E145" s="2"/>
      <c r="F145" s="2"/>
      <c r="G145" s="2"/>
      <c r="H145" s="2"/>
      <c r="I145" s="2"/>
      <c r="J145" s="2"/>
      <c r="K145" s="2"/>
      <c r="L145" s="2"/>
      <c r="M145" s="2"/>
      <c r="N145" s="2"/>
      <c r="O145" s="2"/>
      <c r="P145" s="56"/>
      <c r="R145" s="57"/>
      <c r="Y145" s="298"/>
      <c r="Z145" s="298"/>
      <c r="AA145" s="298"/>
      <c r="AB145" s="298"/>
      <c r="AE145"/>
      <c r="AH145" s="57"/>
      <c r="AI145" s="61"/>
    </row>
    <row r="146" spans="1:48" ht="15" x14ac:dyDescent="0.3">
      <c r="A146"/>
      <c r="B146" s="42"/>
      <c r="C146" s="204" t="s">
        <v>219</v>
      </c>
      <c r="D146" s="204"/>
      <c r="E146" s="204"/>
      <c r="F146" s="204"/>
      <c r="G146" s="204"/>
      <c r="H146" s="204"/>
      <c r="I146" s="204"/>
      <c r="J146" s="204"/>
      <c r="K146" s="21"/>
      <c r="L146" s="21"/>
      <c r="M146" s="21"/>
      <c r="N146" s="21"/>
      <c r="O146" s="28">
        <f>Bemessung!G121</f>
        <v>600</v>
      </c>
      <c r="P146" s="56" t="s">
        <v>158</v>
      </c>
      <c r="R146" s="299"/>
      <c r="S146" s="299"/>
      <c r="T146" s="13"/>
      <c r="U146" s="13"/>
      <c r="Y146" s="298"/>
      <c r="Z146" s="298"/>
      <c r="AA146" s="298"/>
      <c r="AB146" s="298"/>
      <c r="AE146"/>
      <c r="AH146" s="57"/>
      <c r="AI146" s="61"/>
    </row>
    <row r="147" spans="1:48" ht="15" x14ac:dyDescent="0.3">
      <c r="A147"/>
      <c r="B147" s="42"/>
      <c r="C147" s="21"/>
      <c r="D147" s="21"/>
      <c r="E147" s="21"/>
      <c r="F147" s="21"/>
      <c r="G147" s="21"/>
      <c r="H147" s="21"/>
      <c r="I147" s="21"/>
      <c r="J147" s="21"/>
      <c r="K147" s="21"/>
      <c r="L147" s="21"/>
      <c r="M147" s="21"/>
      <c r="N147" s="21"/>
      <c r="O147" s="28"/>
      <c r="P147" s="56"/>
      <c r="R147" s="359"/>
      <c r="S147" s="359"/>
      <c r="T147" s="81"/>
      <c r="U147" s="81"/>
      <c r="V147" s="57"/>
      <c r="W147" s="57"/>
      <c r="X147" s="57"/>
      <c r="Y147" s="298"/>
      <c r="Z147" s="298"/>
      <c r="AA147" s="298"/>
      <c r="AB147" s="298"/>
      <c r="AE147"/>
      <c r="AH147" s="57"/>
      <c r="AI147" s="61"/>
    </row>
    <row r="148" spans="1:48" ht="17" x14ac:dyDescent="0.4">
      <c r="A148"/>
      <c r="B148" s="42"/>
      <c r="C148" s="132" t="s">
        <v>156</v>
      </c>
      <c r="D148" s="133" t="s">
        <v>30</v>
      </c>
      <c r="E148" s="216">
        <f>MAX(O144:O146)</f>
        <v>600</v>
      </c>
      <c r="F148" s="134" t="s">
        <v>158</v>
      </c>
      <c r="G148" s="21"/>
      <c r="H148" s="21"/>
      <c r="I148" s="21"/>
      <c r="J148" s="21"/>
      <c r="K148" s="21"/>
      <c r="L148" s="135"/>
      <c r="P148" s="56"/>
      <c r="R148" s="360"/>
      <c r="S148" s="360"/>
      <c r="T148" s="82"/>
      <c r="U148" s="82"/>
      <c r="V148" s="82"/>
      <c r="W148" s="82"/>
      <c r="X148" s="82"/>
      <c r="Y148" s="298"/>
      <c r="Z148" s="298"/>
      <c r="AA148" s="298"/>
      <c r="AB148" s="298"/>
      <c r="AE148"/>
      <c r="AH148" s="57"/>
      <c r="AI148" s="61"/>
    </row>
    <row r="149" spans="1:48" x14ac:dyDescent="0.25">
      <c r="A149"/>
      <c r="B149" s="33"/>
      <c r="P149" s="34"/>
      <c r="Y149" s="298"/>
      <c r="Z149" s="298"/>
      <c r="AA149" s="298"/>
      <c r="AB149" s="298"/>
      <c r="AE149"/>
      <c r="AH149" s="57"/>
      <c r="AI149" s="61"/>
    </row>
    <row r="150" spans="1:48" ht="24" customHeight="1" x14ac:dyDescent="0.25">
      <c r="A150" s="41"/>
      <c r="B150" s="356" t="s">
        <v>175</v>
      </c>
      <c r="C150" s="357"/>
      <c r="D150" s="357"/>
      <c r="E150" s="357"/>
      <c r="F150" s="357"/>
      <c r="G150" s="357"/>
      <c r="H150" s="357"/>
      <c r="I150" s="357"/>
      <c r="J150" s="357"/>
      <c r="K150" s="357"/>
      <c r="L150" s="357"/>
      <c r="M150" s="357"/>
      <c r="N150" s="357"/>
      <c r="O150" s="357"/>
      <c r="P150" s="358"/>
      <c r="R150" s="88"/>
      <c r="Y150" s="298"/>
      <c r="Z150" s="298"/>
      <c r="AA150" s="298"/>
      <c r="AB150" s="298"/>
      <c r="AE150"/>
      <c r="AH150" s="57"/>
      <c r="AI150" s="61"/>
    </row>
    <row r="151" spans="1:48" ht="44.25" customHeight="1" x14ac:dyDescent="0.25">
      <c r="A151"/>
      <c r="B151" s="33"/>
      <c r="P151" s="34"/>
      <c r="Y151" s="298"/>
      <c r="Z151" s="298"/>
      <c r="AA151" s="298"/>
      <c r="AB151" s="298"/>
      <c r="AE151"/>
      <c r="AH151" s="57"/>
      <c r="AI151" s="61"/>
    </row>
    <row r="152" spans="1:48" ht="15.5" x14ac:dyDescent="0.25">
      <c r="A152"/>
      <c r="B152" s="86"/>
      <c r="C152" s="87"/>
      <c r="D152" s="87"/>
      <c r="E152" s="87"/>
      <c r="F152" s="87"/>
      <c r="G152" s="87"/>
      <c r="H152" s="87"/>
      <c r="I152" s="87"/>
      <c r="J152" s="87"/>
      <c r="K152" s="87"/>
      <c r="L152" s="87"/>
      <c r="M152" s="97"/>
      <c r="N152" s="102"/>
      <c r="O152" s="102"/>
      <c r="P152" s="103"/>
      <c r="R152" s="88"/>
      <c r="Y152" s="298"/>
      <c r="Z152" s="298"/>
      <c r="AA152" s="298"/>
      <c r="AB152" s="298"/>
      <c r="AE152"/>
      <c r="AH152" s="57"/>
      <c r="AI152" s="61"/>
    </row>
    <row r="153" spans="1:48" customFormat="1" ht="12" customHeight="1" x14ac:dyDescent="0.25">
      <c r="B153" s="85"/>
      <c r="C153" s="85"/>
      <c r="D153" s="85"/>
      <c r="E153" s="85"/>
      <c r="F153" s="85"/>
      <c r="G153" s="85"/>
      <c r="H153" s="85"/>
      <c r="I153" s="85"/>
      <c r="J153" s="85"/>
      <c r="K153" s="85"/>
      <c r="L153" s="85"/>
      <c r="M153" s="98"/>
      <c r="N153" s="84"/>
      <c r="O153" s="4"/>
      <c r="P153" s="4"/>
      <c r="Y153" s="298"/>
      <c r="Z153" s="298"/>
      <c r="AA153" s="298"/>
      <c r="AB153" s="298"/>
      <c r="AC153" s="4"/>
      <c r="AD153" s="4"/>
      <c r="AF153" s="4"/>
      <c r="AG153" s="4"/>
      <c r="AH153" s="57"/>
      <c r="AI153" s="61"/>
      <c r="AJ153" s="4"/>
      <c r="AK153" s="4"/>
      <c r="AU153" s="222"/>
      <c r="AV153" s="222"/>
    </row>
    <row r="154" spans="1:48" customFormat="1" x14ac:dyDescent="0.25">
      <c r="M154" s="83"/>
      <c r="N154" s="84"/>
      <c r="O154" s="4"/>
      <c r="P154" s="4"/>
      <c r="Y154" s="298"/>
      <c r="Z154" s="298"/>
      <c r="AA154" s="298"/>
      <c r="AB154" s="298"/>
      <c r="AC154" s="4"/>
      <c r="AD154" s="4"/>
      <c r="AF154" s="4"/>
      <c r="AG154" s="4"/>
      <c r="AH154" s="57"/>
      <c r="AI154" s="61"/>
      <c r="AJ154" s="4"/>
      <c r="AK154" s="4"/>
      <c r="AU154" s="222"/>
      <c r="AV154" s="222"/>
    </row>
    <row r="155" spans="1:48" customFormat="1" ht="10.5" customHeight="1" x14ac:dyDescent="0.25">
      <c r="M155" s="83"/>
      <c r="N155" s="84"/>
      <c r="O155" s="84"/>
      <c r="P155" s="84"/>
      <c r="Y155" s="298"/>
      <c r="Z155" s="298"/>
      <c r="AA155" s="298"/>
      <c r="AB155" s="298"/>
      <c r="AC155" s="4"/>
      <c r="AD155" s="4"/>
      <c r="AF155" s="4"/>
      <c r="AG155" s="4"/>
      <c r="AH155" s="57"/>
      <c r="AI155" s="61"/>
      <c r="AJ155" s="4"/>
      <c r="AK155" s="4"/>
      <c r="AU155" s="222"/>
      <c r="AV155" s="222"/>
    </row>
    <row r="156" spans="1:48" customFormat="1" ht="10.5" customHeight="1" x14ac:dyDescent="0.25">
      <c r="M156" s="83"/>
      <c r="N156" s="84"/>
      <c r="O156" s="84"/>
      <c r="P156" s="84"/>
      <c r="Y156" s="298"/>
      <c r="Z156" s="298"/>
      <c r="AA156" s="298"/>
      <c r="AB156" s="298"/>
      <c r="AC156" s="4"/>
      <c r="AD156" s="4"/>
      <c r="AF156" s="4"/>
      <c r="AG156" s="4"/>
      <c r="AH156" s="57"/>
      <c r="AI156" s="61"/>
      <c r="AJ156" s="4"/>
      <c r="AK156" s="4"/>
      <c r="AU156" s="222"/>
      <c r="AV156" s="222"/>
    </row>
    <row r="157" spans="1:48" customFormat="1" ht="10.5" customHeight="1" x14ac:dyDescent="0.25">
      <c r="M157" s="83"/>
      <c r="N157" s="84"/>
      <c r="O157" s="84"/>
      <c r="P157" s="84"/>
      <c r="Y157" s="298"/>
      <c r="Z157" s="298"/>
      <c r="AA157" s="298"/>
      <c r="AB157" s="298"/>
      <c r="AC157" s="4"/>
      <c r="AD157" s="4"/>
      <c r="AF157" s="4"/>
      <c r="AG157" s="4"/>
      <c r="AH157" s="57"/>
      <c r="AI157" s="61"/>
      <c r="AJ157" s="4"/>
      <c r="AK157" s="4"/>
      <c r="AU157" s="222"/>
      <c r="AV157" s="222"/>
    </row>
    <row r="158" spans="1:48" customFormat="1" ht="10.5" customHeight="1" x14ac:dyDescent="0.25">
      <c r="M158" s="83"/>
      <c r="N158" s="84"/>
      <c r="O158" s="84"/>
      <c r="P158" s="84"/>
      <c r="Y158" s="298"/>
      <c r="Z158" s="298"/>
      <c r="AA158" s="298"/>
      <c r="AB158" s="298"/>
      <c r="AC158" s="4"/>
      <c r="AD158" s="4"/>
      <c r="AF158" s="4"/>
      <c r="AG158" s="4"/>
      <c r="AH158" s="57"/>
      <c r="AI158" s="61"/>
      <c r="AJ158" s="4"/>
      <c r="AK158" s="4"/>
      <c r="AU158" s="222"/>
      <c r="AV158" s="222"/>
    </row>
    <row r="159" spans="1:48" customFormat="1" ht="10.5" customHeight="1" x14ac:dyDescent="0.25">
      <c r="M159" s="83"/>
      <c r="N159" s="84"/>
      <c r="O159" s="84"/>
      <c r="P159" s="84"/>
      <c r="Y159" s="298"/>
      <c r="Z159" s="298"/>
      <c r="AA159" s="298"/>
      <c r="AB159" s="298"/>
      <c r="AC159" s="4"/>
      <c r="AD159" s="4"/>
      <c r="AF159" s="4"/>
      <c r="AG159" s="4"/>
      <c r="AH159" s="57"/>
      <c r="AI159" s="61"/>
      <c r="AJ159" s="4"/>
      <c r="AK159" s="4"/>
      <c r="AU159" s="222"/>
      <c r="AV159" s="222"/>
    </row>
    <row r="160" spans="1:48" customFormat="1" ht="10.5" customHeight="1" x14ac:dyDescent="0.25">
      <c r="M160" s="83"/>
      <c r="N160" s="84"/>
      <c r="O160" s="84"/>
      <c r="P160" s="84"/>
      <c r="Y160" s="298"/>
      <c r="Z160" s="298"/>
      <c r="AA160" s="298"/>
      <c r="AB160" s="298"/>
      <c r="AC160" s="4"/>
      <c r="AD160" s="4"/>
      <c r="AF160" s="4"/>
      <c r="AG160" s="4"/>
      <c r="AH160" s="57"/>
      <c r="AI160" s="61"/>
      <c r="AJ160" s="4"/>
      <c r="AK160" s="4"/>
      <c r="AU160" s="222"/>
      <c r="AV160" s="222"/>
    </row>
    <row r="161" spans="13:48" customFormat="1" ht="10.5" customHeight="1" x14ac:dyDescent="0.25">
      <c r="M161" s="83"/>
      <c r="N161" s="84"/>
      <c r="O161" s="84"/>
      <c r="P161" s="84"/>
      <c r="Y161" s="298"/>
      <c r="Z161" s="298"/>
      <c r="AA161" s="298"/>
      <c r="AB161" s="298"/>
      <c r="AC161" s="4"/>
      <c r="AD161" s="4"/>
      <c r="AF161" s="4"/>
      <c r="AG161" s="4"/>
      <c r="AH161" s="57"/>
      <c r="AI161" s="61"/>
      <c r="AJ161" s="4"/>
      <c r="AK161" s="4"/>
      <c r="AL161" s="4"/>
      <c r="AU161" s="222"/>
      <c r="AV161" s="222"/>
    </row>
    <row r="162" spans="13:48" customFormat="1" ht="10.5" customHeight="1" x14ac:dyDescent="0.25">
      <c r="M162" s="83"/>
      <c r="N162" s="84"/>
      <c r="O162" s="84"/>
      <c r="P162" s="84"/>
      <c r="Y162" s="298"/>
      <c r="Z162" s="298"/>
      <c r="AA162" s="298"/>
      <c r="AB162" s="298"/>
      <c r="AC162" s="4"/>
      <c r="AD162" s="4"/>
      <c r="AF162" s="4"/>
      <c r="AG162" s="4"/>
      <c r="AH162" s="57"/>
      <c r="AI162" s="61"/>
      <c r="AJ162" s="4"/>
      <c r="AK162" s="4"/>
      <c r="AL162" s="4"/>
      <c r="AU162" s="222"/>
      <c r="AV162" s="222"/>
    </row>
    <row r="163" spans="13:48" customFormat="1" ht="10.5" customHeight="1" x14ac:dyDescent="0.25">
      <c r="M163" s="83"/>
      <c r="N163" s="84"/>
      <c r="O163" s="84"/>
      <c r="P163" s="84"/>
      <c r="Y163" s="298"/>
      <c r="Z163" s="298"/>
      <c r="AA163" s="298"/>
      <c r="AB163" s="298"/>
      <c r="AC163" s="4"/>
      <c r="AD163" s="4"/>
      <c r="AF163" s="4"/>
      <c r="AG163" s="4"/>
      <c r="AH163" s="57"/>
      <c r="AI163" s="61"/>
      <c r="AJ163" s="4"/>
      <c r="AK163" s="4"/>
      <c r="AL163" s="4"/>
      <c r="AU163" s="222"/>
      <c r="AV163" s="222"/>
    </row>
    <row r="164" spans="13:48" customFormat="1" ht="10.5" customHeight="1" x14ac:dyDescent="0.25">
      <c r="M164" s="83"/>
      <c r="N164" s="84"/>
      <c r="O164" s="84"/>
      <c r="P164" s="84"/>
      <c r="Y164" s="298"/>
      <c r="Z164" s="298"/>
      <c r="AA164" s="298"/>
      <c r="AB164" s="298"/>
      <c r="AC164" s="4"/>
      <c r="AD164" s="4"/>
      <c r="AF164" s="4"/>
      <c r="AG164" s="4"/>
      <c r="AH164" s="57"/>
      <c r="AI164" s="61"/>
      <c r="AJ164" s="4"/>
      <c r="AK164" s="4"/>
      <c r="AL164" s="4"/>
      <c r="AU164" s="222"/>
      <c r="AV164" s="222"/>
    </row>
    <row r="165" spans="13:48" customFormat="1" ht="10.5" customHeight="1" x14ac:dyDescent="0.25">
      <c r="M165" s="83"/>
      <c r="N165" s="84"/>
      <c r="O165" s="84"/>
      <c r="P165" s="84"/>
      <c r="Y165" s="298"/>
      <c r="Z165" s="298"/>
      <c r="AA165" s="298"/>
      <c r="AB165" s="298"/>
      <c r="AC165" s="4"/>
      <c r="AD165" s="4"/>
      <c r="AF165" s="4"/>
      <c r="AG165" s="4"/>
      <c r="AH165" s="57"/>
      <c r="AI165" s="61"/>
      <c r="AJ165" s="4"/>
      <c r="AK165" s="4"/>
      <c r="AU165" s="222"/>
      <c r="AV165" s="222"/>
    </row>
    <row r="166" spans="13:48" customFormat="1" ht="10.5" customHeight="1" x14ac:dyDescent="0.25">
      <c r="M166" s="83"/>
      <c r="N166" s="84"/>
      <c r="O166" s="84"/>
      <c r="P166" s="84"/>
      <c r="Y166" s="298"/>
      <c r="Z166" s="298"/>
      <c r="AA166" s="298"/>
      <c r="AB166" s="298"/>
      <c r="AC166" s="4"/>
      <c r="AD166" s="4"/>
      <c r="AF166" s="4"/>
      <c r="AG166" s="4"/>
      <c r="AH166" s="57"/>
      <c r="AI166" s="61"/>
      <c r="AJ166" s="4"/>
      <c r="AK166" s="4"/>
      <c r="AU166" s="222"/>
      <c r="AV166" s="222"/>
    </row>
    <row r="167" spans="13:48" customFormat="1" ht="10.5" customHeight="1" x14ac:dyDescent="0.25">
      <c r="M167" s="83"/>
      <c r="N167" s="84"/>
      <c r="O167" s="84"/>
      <c r="P167" s="84"/>
      <c r="Y167" s="298"/>
      <c r="Z167" s="298"/>
      <c r="AA167" s="298"/>
      <c r="AB167" s="298"/>
      <c r="AC167" s="4"/>
      <c r="AD167" s="4"/>
      <c r="AF167" s="4"/>
      <c r="AG167" s="4"/>
      <c r="AH167" s="57"/>
      <c r="AI167" s="61"/>
      <c r="AJ167" s="4"/>
      <c r="AK167" s="4"/>
      <c r="AU167" s="222"/>
      <c r="AV167" s="222"/>
    </row>
    <row r="168" spans="13:48" customFormat="1" ht="10.5" customHeight="1" x14ac:dyDescent="0.25">
      <c r="M168" s="83"/>
      <c r="N168" s="84"/>
      <c r="O168" s="84"/>
      <c r="P168" s="84"/>
      <c r="Y168" s="298"/>
      <c r="Z168" s="298"/>
      <c r="AA168" s="298"/>
      <c r="AB168" s="298"/>
      <c r="AC168" s="4"/>
      <c r="AD168" s="4"/>
      <c r="AF168" s="4"/>
      <c r="AG168" s="4"/>
      <c r="AH168" s="57"/>
      <c r="AI168" s="61"/>
      <c r="AJ168" s="4"/>
      <c r="AK168" s="4"/>
      <c r="AU168" s="222"/>
      <c r="AV168" s="222"/>
    </row>
    <row r="169" spans="13:48" customFormat="1" ht="10.5" customHeight="1" x14ac:dyDescent="0.25">
      <c r="M169" s="83"/>
      <c r="N169" s="84"/>
      <c r="O169" s="84"/>
      <c r="P169" s="84"/>
      <c r="Y169" s="298"/>
      <c r="Z169" s="298"/>
      <c r="AA169" s="298"/>
      <c r="AB169" s="298"/>
      <c r="AC169" s="4"/>
      <c r="AD169" s="4"/>
      <c r="AF169" s="4"/>
      <c r="AG169" s="4"/>
      <c r="AH169" s="57"/>
      <c r="AI169" s="61"/>
      <c r="AJ169" s="4"/>
      <c r="AK169" s="4"/>
      <c r="AU169" s="222"/>
      <c r="AV169" s="222"/>
    </row>
    <row r="170" spans="13:48" customFormat="1" ht="10.5" customHeight="1" x14ac:dyDescent="0.25">
      <c r="M170" s="83"/>
      <c r="N170" s="84"/>
      <c r="O170" s="84"/>
      <c r="P170" s="84"/>
      <c r="Y170" s="298"/>
      <c r="Z170" s="298"/>
      <c r="AA170" s="298"/>
      <c r="AB170" s="298"/>
      <c r="AC170" s="4"/>
      <c r="AD170" s="4"/>
      <c r="AF170" s="4"/>
      <c r="AG170" s="4"/>
      <c r="AH170" s="57"/>
      <c r="AI170" s="61"/>
      <c r="AJ170" s="4"/>
      <c r="AK170" s="4"/>
      <c r="AU170" s="222"/>
      <c r="AV170" s="222"/>
    </row>
    <row r="171" spans="13:48" customFormat="1" ht="10.5" customHeight="1" x14ac:dyDescent="0.25">
      <c r="M171" s="83"/>
      <c r="N171" s="84"/>
      <c r="O171" s="84"/>
      <c r="P171" s="84"/>
      <c r="Y171" s="298"/>
      <c r="Z171" s="298"/>
      <c r="AA171" s="298"/>
      <c r="AB171" s="298"/>
      <c r="AC171" s="4"/>
      <c r="AD171" s="4"/>
      <c r="AF171" s="4"/>
      <c r="AG171" s="4"/>
      <c r="AH171" s="57"/>
      <c r="AI171" s="61"/>
      <c r="AJ171" s="4"/>
      <c r="AK171" s="4"/>
      <c r="AU171" s="222"/>
      <c r="AV171" s="222"/>
    </row>
    <row r="172" spans="13:48" customFormat="1" ht="10.5" customHeight="1" x14ac:dyDescent="0.25">
      <c r="M172" s="83"/>
      <c r="N172" s="84"/>
      <c r="O172" s="84"/>
      <c r="P172" s="84"/>
      <c r="Y172" s="298"/>
      <c r="Z172" s="298"/>
      <c r="AA172" s="298"/>
      <c r="AB172" s="298"/>
      <c r="AC172" s="4"/>
      <c r="AD172" s="4"/>
      <c r="AF172" s="4"/>
      <c r="AG172" s="4"/>
      <c r="AH172" s="57"/>
      <c r="AI172" s="61"/>
      <c r="AJ172" s="4"/>
      <c r="AK172" s="4"/>
      <c r="AU172" s="222"/>
      <c r="AV172" s="222"/>
    </row>
    <row r="173" spans="13:48" customFormat="1" ht="10.5" customHeight="1" x14ac:dyDescent="0.25">
      <c r="M173" s="83"/>
      <c r="N173" s="84"/>
      <c r="O173" s="84"/>
      <c r="P173" s="84"/>
      <c r="Y173" s="298"/>
      <c r="Z173" s="298"/>
      <c r="AA173" s="298"/>
      <c r="AB173" s="298"/>
      <c r="AC173" s="4"/>
      <c r="AD173" s="4"/>
      <c r="AF173" s="4"/>
      <c r="AG173" s="4"/>
      <c r="AH173" s="57"/>
      <c r="AI173" s="61"/>
      <c r="AJ173" s="4"/>
      <c r="AK173" s="4"/>
      <c r="AU173" s="222"/>
      <c r="AV173" s="222"/>
    </row>
    <row r="174" spans="13:48" customFormat="1" ht="10.5" customHeight="1" x14ac:dyDescent="0.25">
      <c r="M174" s="83"/>
      <c r="N174" s="84"/>
      <c r="O174" s="84"/>
      <c r="P174" s="84"/>
      <c r="Y174" s="298"/>
      <c r="Z174" s="298"/>
      <c r="AA174" s="298"/>
      <c r="AB174" s="298"/>
      <c r="AC174" s="4"/>
      <c r="AD174" s="4"/>
      <c r="AF174" s="4"/>
      <c r="AG174" s="4"/>
      <c r="AH174" s="57"/>
      <c r="AI174" s="61"/>
      <c r="AJ174" s="4"/>
      <c r="AK174" s="4"/>
      <c r="AU174" s="222"/>
      <c r="AV174" s="222"/>
    </row>
    <row r="175" spans="13:48" customFormat="1" ht="10.5" customHeight="1" x14ac:dyDescent="0.25">
      <c r="M175" s="83"/>
      <c r="N175" s="84"/>
      <c r="O175" s="84"/>
      <c r="P175" s="84"/>
      <c r="Y175" s="298"/>
      <c r="Z175" s="298"/>
      <c r="AA175" s="298"/>
      <c r="AB175" s="298"/>
      <c r="AC175" s="4"/>
      <c r="AD175" s="4"/>
      <c r="AF175" s="4"/>
      <c r="AG175" s="4"/>
      <c r="AH175" s="57"/>
      <c r="AI175" s="61"/>
      <c r="AJ175" s="4"/>
      <c r="AK175" s="4"/>
      <c r="AU175" s="222"/>
      <c r="AV175" s="222"/>
    </row>
    <row r="176" spans="13:48" customFormat="1" ht="10.5" customHeight="1" x14ac:dyDescent="0.25">
      <c r="M176" s="83"/>
      <c r="N176" s="84"/>
      <c r="O176" s="84"/>
      <c r="P176" s="84"/>
      <c r="Y176" s="298"/>
      <c r="Z176" s="298"/>
      <c r="AA176" s="298"/>
      <c r="AB176" s="298"/>
      <c r="AC176" s="4"/>
      <c r="AD176" s="4"/>
      <c r="AF176" s="4"/>
      <c r="AG176" s="4"/>
      <c r="AH176" s="57"/>
      <c r="AI176" s="61"/>
      <c r="AJ176" s="4"/>
      <c r="AK176" s="4"/>
      <c r="AU176" s="222"/>
      <c r="AV176" s="222"/>
    </row>
    <row r="177" spans="13:48" customFormat="1" ht="10.5" customHeight="1" x14ac:dyDescent="0.25">
      <c r="M177" s="83"/>
      <c r="N177" s="84"/>
      <c r="O177" s="84"/>
      <c r="P177" s="84"/>
      <c r="Y177" s="298"/>
      <c r="Z177" s="298"/>
      <c r="AA177" s="298"/>
      <c r="AB177" s="298"/>
      <c r="AC177" s="4"/>
      <c r="AD177" s="4"/>
      <c r="AF177" s="4"/>
      <c r="AG177" s="4"/>
      <c r="AH177" s="57"/>
      <c r="AI177" s="61"/>
      <c r="AJ177" s="4"/>
      <c r="AK177" s="4"/>
      <c r="AU177" s="222"/>
      <c r="AV177" s="222"/>
    </row>
    <row r="178" spans="13:48" customFormat="1" ht="10.5" customHeight="1" x14ac:dyDescent="0.25">
      <c r="M178" s="83"/>
      <c r="N178" s="84"/>
      <c r="O178" s="84"/>
      <c r="P178" s="84"/>
      <c r="Y178" s="298"/>
      <c r="Z178" s="298"/>
      <c r="AA178" s="298"/>
      <c r="AB178" s="298"/>
      <c r="AC178" s="4"/>
      <c r="AD178" s="4"/>
      <c r="AF178" s="4"/>
      <c r="AG178" s="4"/>
      <c r="AH178" s="57"/>
      <c r="AI178" s="61"/>
      <c r="AJ178" s="4"/>
      <c r="AK178" s="4"/>
      <c r="AU178" s="222"/>
      <c r="AV178" s="222"/>
    </row>
    <row r="179" spans="13:48" customFormat="1" ht="10.5" customHeight="1" x14ac:dyDescent="0.25">
      <c r="M179" s="83"/>
      <c r="N179" s="84"/>
      <c r="O179" s="84"/>
      <c r="P179" s="84"/>
      <c r="Y179" s="298"/>
      <c r="Z179" s="298"/>
      <c r="AA179" s="298"/>
      <c r="AB179" s="298"/>
      <c r="AC179" s="4"/>
      <c r="AD179" s="4"/>
      <c r="AE179" s="4"/>
      <c r="AF179" s="4"/>
      <c r="AG179" s="4"/>
      <c r="AH179" s="57"/>
      <c r="AI179" s="61"/>
      <c r="AJ179" s="4"/>
      <c r="AK179" s="4"/>
      <c r="AU179" s="222"/>
      <c r="AV179" s="222"/>
    </row>
    <row r="180" spans="13:48" customFormat="1" ht="10.5" customHeight="1" x14ac:dyDescent="0.25">
      <c r="M180" s="83"/>
      <c r="N180" s="84"/>
      <c r="O180" s="84"/>
      <c r="P180" s="84"/>
      <c r="Y180" s="298"/>
      <c r="Z180" s="298"/>
      <c r="AA180" s="298"/>
      <c r="AB180" s="298"/>
      <c r="AC180" s="4"/>
      <c r="AD180" s="4"/>
      <c r="AE180" s="4"/>
      <c r="AF180" s="4"/>
      <c r="AG180" s="4"/>
      <c r="AH180" s="57"/>
      <c r="AI180" s="61"/>
      <c r="AJ180" s="4"/>
      <c r="AK180" s="4"/>
      <c r="AU180" s="222"/>
      <c r="AV180" s="222"/>
    </row>
    <row r="181" spans="13:48" customFormat="1" ht="10.5" customHeight="1" x14ac:dyDescent="0.25">
      <c r="M181" s="83"/>
      <c r="N181" s="84"/>
      <c r="O181" s="84"/>
      <c r="P181" s="84"/>
      <c r="Y181" s="298"/>
      <c r="Z181" s="298"/>
      <c r="AA181" s="298"/>
      <c r="AB181" s="298"/>
      <c r="AC181" s="4"/>
      <c r="AD181" s="4"/>
      <c r="AE181" s="4"/>
      <c r="AF181" s="4"/>
      <c r="AG181" s="4"/>
      <c r="AH181" s="57"/>
      <c r="AI181" s="61"/>
      <c r="AJ181" s="4"/>
      <c r="AK181" s="4"/>
      <c r="AU181" s="222"/>
      <c r="AV181" s="222"/>
    </row>
    <row r="182" spans="13:48" customFormat="1" ht="10.5" customHeight="1" x14ac:dyDescent="0.25">
      <c r="M182" s="83"/>
      <c r="N182" s="84"/>
      <c r="O182" s="84"/>
      <c r="P182" s="84"/>
      <c r="Y182" s="298"/>
      <c r="Z182" s="298"/>
      <c r="AA182" s="298"/>
      <c r="AB182" s="298"/>
      <c r="AC182" s="4"/>
      <c r="AD182" s="4"/>
      <c r="AE182" s="4"/>
      <c r="AF182" s="4"/>
      <c r="AG182" s="4"/>
      <c r="AH182" s="57"/>
      <c r="AI182" s="61"/>
      <c r="AJ182" s="4"/>
      <c r="AK182" s="4"/>
      <c r="AU182" s="222"/>
      <c r="AV182" s="222"/>
    </row>
    <row r="183" spans="13:48" customFormat="1" ht="10.5" customHeight="1" x14ac:dyDescent="0.25">
      <c r="M183" s="83"/>
      <c r="N183" s="84"/>
      <c r="O183" s="84"/>
      <c r="P183" s="84"/>
      <c r="Y183" s="298"/>
      <c r="Z183" s="298"/>
      <c r="AA183" s="298"/>
      <c r="AB183" s="298"/>
      <c r="AC183" s="4"/>
      <c r="AD183" s="4"/>
      <c r="AF183" s="4"/>
      <c r="AG183" s="4"/>
      <c r="AH183" s="57"/>
      <c r="AI183" s="61"/>
      <c r="AJ183" s="4"/>
      <c r="AK183" s="4"/>
      <c r="AU183" s="222"/>
      <c r="AV183" s="222"/>
    </row>
    <row r="184" spans="13:48" customFormat="1" ht="10.5" customHeight="1" x14ac:dyDescent="0.25">
      <c r="M184" s="83"/>
      <c r="N184" s="84"/>
      <c r="O184" s="84"/>
      <c r="P184" s="84"/>
      <c r="Y184" s="298"/>
      <c r="Z184" s="298"/>
      <c r="AA184" s="298"/>
      <c r="AB184" s="298"/>
      <c r="AC184" s="4"/>
      <c r="AD184" s="4"/>
      <c r="AF184" s="4"/>
      <c r="AG184" s="4"/>
      <c r="AH184" s="57"/>
      <c r="AI184" s="61"/>
      <c r="AJ184" s="4"/>
      <c r="AK184" s="4"/>
      <c r="AU184" s="222"/>
      <c r="AV184" s="222"/>
    </row>
    <row r="185" spans="13:48" customFormat="1" ht="10.5" customHeight="1" x14ac:dyDescent="0.25">
      <c r="M185" s="83"/>
      <c r="N185" s="84"/>
      <c r="O185" s="84"/>
      <c r="P185" s="84"/>
      <c r="Y185" s="298"/>
      <c r="Z185" s="298"/>
      <c r="AA185" s="298"/>
      <c r="AB185" s="298"/>
      <c r="AC185" s="4"/>
      <c r="AD185" s="4"/>
      <c r="AF185" s="4"/>
      <c r="AG185" s="4"/>
      <c r="AH185" s="57"/>
      <c r="AI185" s="61"/>
      <c r="AJ185" s="4"/>
      <c r="AK185" s="4"/>
      <c r="AU185" s="222"/>
      <c r="AV185" s="222"/>
    </row>
    <row r="186" spans="13:48" customFormat="1" ht="10.5" customHeight="1" x14ac:dyDescent="0.25">
      <c r="M186" s="83"/>
      <c r="N186" s="84"/>
      <c r="O186" s="84"/>
      <c r="P186" s="84"/>
      <c r="Y186" s="298"/>
      <c r="Z186" s="298"/>
      <c r="AA186" s="298"/>
      <c r="AB186" s="298"/>
      <c r="AC186" s="4"/>
      <c r="AD186" s="4"/>
      <c r="AF186" s="4"/>
      <c r="AG186" s="4"/>
      <c r="AH186" s="57"/>
      <c r="AI186" s="61"/>
      <c r="AJ186" s="4"/>
      <c r="AK186" s="4"/>
      <c r="AU186" s="222"/>
      <c r="AV186" s="222"/>
    </row>
    <row r="187" spans="13:48" customFormat="1" ht="10.5" customHeight="1" x14ac:dyDescent="0.25">
      <c r="M187" s="83"/>
      <c r="N187" s="84"/>
      <c r="O187" s="84"/>
      <c r="P187" s="84"/>
      <c r="Y187" s="298"/>
      <c r="Z187" s="298"/>
      <c r="AA187" s="298"/>
      <c r="AB187" s="298"/>
      <c r="AC187" s="4"/>
      <c r="AD187" s="4"/>
      <c r="AF187" s="4"/>
      <c r="AG187" s="4"/>
      <c r="AH187" s="57"/>
      <c r="AI187" s="61"/>
      <c r="AJ187" s="4"/>
      <c r="AK187" s="4"/>
      <c r="AU187" s="222"/>
      <c r="AV187" s="222"/>
    </row>
    <row r="188" spans="13:48" customFormat="1" ht="10.5" customHeight="1" x14ac:dyDescent="0.25">
      <c r="M188" s="83"/>
      <c r="N188" s="84"/>
      <c r="O188" s="84"/>
      <c r="P188" s="84"/>
      <c r="Y188" s="298"/>
      <c r="Z188" s="298"/>
      <c r="AA188" s="298"/>
      <c r="AB188" s="298"/>
      <c r="AC188" s="4"/>
      <c r="AD188" s="4"/>
      <c r="AF188" s="4"/>
      <c r="AG188" s="4"/>
      <c r="AH188" s="57"/>
      <c r="AI188" s="61"/>
      <c r="AJ188" s="4"/>
      <c r="AK188" s="4"/>
      <c r="AU188" s="222"/>
      <c r="AV188" s="222"/>
    </row>
    <row r="189" spans="13:48" customFormat="1" ht="10.5" customHeight="1" x14ac:dyDescent="0.25">
      <c r="M189" s="83"/>
      <c r="N189" s="84"/>
      <c r="O189" s="84"/>
      <c r="P189" s="84"/>
      <c r="Y189" s="298"/>
      <c r="Z189" s="298"/>
      <c r="AA189" s="298"/>
      <c r="AB189" s="298"/>
      <c r="AC189" s="4"/>
      <c r="AD189" s="4"/>
      <c r="AF189" s="4"/>
      <c r="AG189" s="4"/>
      <c r="AH189" s="57"/>
      <c r="AI189" s="61"/>
      <c r="AJ189" s="4"/>
      <c r="AK189" s="4"/>
      <c r="AU189" s="222"/>
      <c r="AV189" s="222"/>
    </row>
    <row r="190" spans="13:48" customFormat="1" ht="10.5" customHeight="1" x14ac:dyDescent="0.25">
      <c r="M190" s="83"/>
      <c r="N190" s="84"/>
      <c r="O190" s="84"/>
      <c r="P190" s="84"/>
      <c r="Y190" s="298"/>
      <c r="Z190" s="298"/>
      <c r="AA190" s="298"/>
      <c r="AB190" s="298"/>
      <c r="AC190" s="4"/>
      <c r="AD190" s="4"/>
      <c r="AF190" s="4"/>
      <c r="AG190" s="4"/>
      <c r="AH190" s="57"/>
      <c r="AI190" s="61"/>
      <c r="AJ190" s="4"/>
      <c r="AK190" s="4"/>
      <c r="AU190" s="222"/>
      <c r="AV190" s="222"/>
    </row>
    <row r="191" spans="13:48" customFormat="1" ht="10.5" customHeight="1" x14ac:dyDescent="0.25">
      <c r="M191" s="83"/>
      <c r="N191" s="84"/>
      <c r="O191" s="84"/>
      <c r="P191" s="84"/>
      <c r="Y191" s="298"/>
      <c r="Z191" s="298"/>
      <c r="AA191" s="298"/>
      <c r="AB191" s="298"/>
      <c r="AC191" s="4"/>
      <c r="AD191" s="4"/>
      <c r="AF191" s="4"/>
      <c r="AG191" s="4"/>
      <c r="AH191" s="57"/>
      <c r="AI191" s="61"/>
      <c r="AJ191" s="4"/>
      <c r="AK191" s="4"/>
      <c r="AU191" s="222"/>
      <c r="AV191" s="222"/>
    </row>
    <row r="192" spans="13:48" customFormat="1" ht="10.5" customHeight="1" x14ac:dyDescent="0.25">
      <c r="M192" s="83"/>
      <c r="N192" s="84"/>
      <c r="O192" s="84"/>
      <c r="P192" s="84"/>
      <c r="Y192" s="298"/>
      <c r="Z192" s="298"/>
      <c r="AA192" s="298"/>
      <c r="AB192" s="298"/>
      <c r="AC192" s="4"/>
      <c r="AD192" s="4"/>
      <c r="AF192" s="4"/>
      <c r="AG192" s="4"/>
      <c r="AH192" s="57"/>
      <c r="AI192" s="61"/>
      <c r="AJ192" s="4"/>
      <c r="AK192" s="4"/>
      <c r="AU192" s="222"/>
      <c r="AV192" s="222"/>
    </row>
    <row r="193" spans="13:48" customFormat="1" ht="10.5" customHeight="1" x14ac:dyDescent="0.25">
      <c r="M193" s="83"/>
      <c r="N193" s="84"/>
      <c r="O193" s="84"/>
      <c r="P193" s="84"/>
      <c r="Y193" s="298"/>
      <c r="Z193" s="298"/>
      <c r="AA193" s="298"/>
      <c r="AB193" s="298"/>
      <c r="AC193" s="4"/>
      <c r="AD193" s="4"/>
      <c r="AF193" s="4"/>
      <c r="AG193" s="4"/>
      <c r="AH193" s="57"/>
      <c r="AI193" s="61"/>
      <c r="AJ193" s="4"/>
      <c r="AK193" s="4"/>
      <c r="AU193" s="222"/>
      <c r="AV193" s="222"/>
    </row>
    <row r="194" spans="13:48" customFormat="1" ht="10.5" customHeight="1" x14ac:dyDescent="0.25">
      <c r="M194" s="83"/>
      <c r="N194" s="84"/>
      <c r="O194" s="84"/>
      <c r="P194" s="84"/>
      <c r="Y194" s="298"/>
      <c r="Z194" s="298"/>
      <c r="AA194" s="298"/>
      <c r="AB194" s="298"/>
      <c r="AC194" s="4"/>
      <c r="AD194" s="4"/>
      <c r="AF194" s="4"/>
      <c r="AG194" s="4"/>
      <c r="AH194" s="57"/>
      <c r="AI194" s="61"/>
      <c r="AJ194" s="4"/>
      <c r="AK194" s="4"/>
      <c r="AU194" s="222"/>
      <c r="AV194" s="222"/>
    </row>
    <row r="195" spans="13:48" customFormat="1" ht="10.5" customHeight="1" x14ac:dyDescent="0.25">
      <c r="M195" s="83"/>
      <c r="N195" s="84"/>
      <c r="O195" s="84"/>
      <c r="P195" s="84"/>
      <c r="Y195" s="298"/>
      <c r="Z195" s="298"/>
      <c r="AA195" s="298"/>
      <c r="AB195" s="298"/>
      <c r="AC195" s="4"/>
      <c r="AD195" s="4"/>
      <c r="AF195" s="4"/>
      <c r="AG195" s="4"/>
      <c r="AH195" s="57"/>
      <c r="AI195" s="61"/>
      <c r="AJ195" s="4"/>
      <c r="AK195" s="4"/>
      <c r="AU195" s="222"/>
      <c r="AV195" s="222"/>
    </row>
    <row r="196" spans="13:48" customFormat="1" ht="10.5" customHeight="1" x14ac:dyDescent="0.25">
      <c r="M196" s="83"/>
      <c r="N196" s="84"/>
      <c r="O196" s="84"/>
      <c r="P196" s="84"/>
      <c r="Y196" s="298"/>
      <c r="Z196" s="298"/>
      <c r="AA196" s="298"/>
      <c r="AB196" s="298"/>
      <c r="AC196" s="4"/>
      <c r="AD196" s="4"/>
      <c r="AF196" s="4"/>
      <c r="AG196" s="4"/>
      <c r="AH196" s="57"/>
      <c r="AI196" s="61"/>
      <c r="AJ196" s="4"/>
      <c r="AK196" s="4"/>
      <c r="AU196" s="222"/>
      <c r="AV196" s="222"/>
    </row>
    <row r="197" spans="13:48" customFormat="1" ht="10.5" customHeight="1" x14ac:dyDescent="0.25">
      <c r="M197" s="83"/>
      <c r="N197" s="84"/>
      <c r="O197" s="84"/>
      <c r="P197" s="84"/>
      <c r="Y197" s="298"/>
      <c r="Z197" s="298"/>
      <c r="AA197" s="298"/>
      <c r="AB197" s="298"/>
      <c r="AC197" s="4"/>
      <c r="AD197" s="4"/>
      <c r="AF197" s="4"/>
      <c r="AG197" s="4"/>
      <c r="AH197" s="57"/>
      <c r="AI197" s="61"/>
      <c r="AJ197" s="4"/>
      <c r="AK197" s="4"/>
      <c r="AU197" s="222"/>
      <c r="AV197" s="222"/>
    </row>
    <row r="198" spans="13:48" customFormat="1" ht="10.5" customHeight="1" x14ac:dyDescent="0.25">
      <c r="M198" s="83"/>
      <c r="N198" s="84"/>
      <c r="O198" s="84"/>
      <c r="P198" s="84"/>
      <c r="Y198" s="298"/>
      <c r="Z198" s="298"/>
      <c r="AA198" s="298"/>
      <c r="AB198" s="298"/>
      <c r="AC198" s="4"/>
      <c r="AD198" s="4"/>
      <c r="AF198" s="4"/>
      <c r="AG198" s="4"/>
      <c r="AH198" s="57"/>
      <c r="AI198" s="61"/>
      <c r="AJ198" s="4"/>
      <c r="AK198" s="4"/>
      <c r="AU198" s="222"/>
      <c r="AV198" s="222"/>
    </row>
    <row r="199" spans="13:48" customFormat="1" ht="10.5" customHeight="1" x14ac:dyDescent="0.25">
      <c r="M199" s="83"/>
      <c r="N199" s="84"/>
      <c r="O199" s="84"/>
      <c r="P199" s="84"/>
      <c r="Y199" s="298"/>
      <c r="Z199" s="298"/>
      <c r="AA199" s="298"/>
      <c r="AB199" s="298"/>
      <c r="AC199" s="4"/>
      <c r="AD199" s="4"/>
      <c r="AF199" s="4"/>
      <c r="AG199" s="4"/>
      <c r="AH199" s="57"/>
      <c r="AI199" s="61"/>
      <c r="AJ199" s="4"/>
      <c r="AK199" s="4"/>
      <c r="AU199" s="222"/>
      <c r="AV199" s="222"/>
    </row>
    <row r="200" spans="13:48" customFormat="1" ht="10.5" customHeight="1" x14ac:dyDescent="0.25">
      <c r="M200" s="83"/>
      <c r="N200" s="84"/>
      <c r="O200" s="84"/>
      <c r="P200" s="84"/>
      <c r="Y200" s="298"/>
      <c r="Z200" s="298"/>
      <c r="AA200" s="298"/>
      <c r="AB200" s="298"/>
      <c r="AC200" s="4"/>
      <c r="AD200" s="4"/>
      <c r="AF200" s="4"/>
      <c r="AG200" s="4"/>
      <c r="AH200" s="57"/>
      <c r="AI200" s="61"/>
      <c r="AJ200" s="4"/>
      <c r="AK200" s="4"/>
      <c r="AU200" s="222"/>
      <c r="AV200" s="222"/>
    </row>
    <row r="201" spans="13:48" customFormat="1" ht="10.5" customHeight="1" x14ac:dyDescent="0.25">
      <c r="M201" s="83"/>
      <c r="N201" s="84"/>
      <c r="O201" s="84"/>
      <c r="P201" s="84"/>
      <c r="Y201" s="298"/>
      <c r="Z201" s="298"/>
      <c r="AA201" s="298"/>
      <c r="AB201" s="298"/>
      <c r="AC201" s="4"/>
      <c r="AD201" s="4"/>
      <c r="AF201" s="4"/>
      <c r="AG201" s="4"/>
      <c r="AH201" s="57"/>
      <c r="AI201" s="61"/>
      <c r="AJ201" s="4"/>
      <c r="AK201" s="4"/>
      <c r="AU201" s="222"/>
      <c r="AV201" s="222"/>
    </row>
    <row r="202" spans="13:48" customFormat="1" ht="10.5" customHeight="1" x14ac:dyDescent="0.25">
      <c r="M202" s="83"/>
      <c r="N202" s="84"/>
      <c r="O202" s="84"/>
      <c r="P202" s="84"/>
      <c r="Y202" s="298"/>
      <c r="Z202" s="298"/>
      <c r="AA202" s="298"/>
      <c r="AB202" s="298"/>
      <c r="AC202" s="4"/>
      <c r="AD202" s="4"/>
      <c r="AF202" s="4"/>
      <c r="AG202" s="4"/>
      <c r="AH202" s="57"/>
      <c r="AI202" s="61"/>
      <c r="AJ202" s="4"/>
      <c r="AK202" s="4"/>
      <c r="AU202" s="222"/>
      <c r="AV202" s="222"/>
    </row>
    <row r="203" spans="13:48" customFormat="1" ht="10.5" customHeight="1" x14ac:dyDescent="0.25">
      <c r="M203" s="83"/>
      <c r="N203" s="84"/>
      <c r="O203" s="84"/>
      <c r="P203" s="84"/>
      <c r="Y203" s="298"/>
      <c r="Z203" s="298"/>
      <c r="AA203" s="298"/>
      <c r="AB203" s="298"/>
      <c r="AC203" s="4"/>
      <c r="AD203" s="4"/>
      <c r="AF203" s="4"/>
      <c r="AG203" s="4"/>
      <c r="AH203" s="57"/>
      <c r="AI203" s="61"/>
      <c r="AJ203" s="4"/>
      <c r="AK203" s="4"/>
      <c r="AU203" s="222"/>
      <c r="AV203" s="222"/>
    </row>
    <row r="204" spans="13:48" customFormat="1" ht="10.5" customHeight="1" x14ac:dyDescent="0.25">
      <c r="M204" s="83"/>
      <c r="N204" s="84"/>
      <c r="O204" s="84"/>
      <c r="P204" s="84"/>
      <c r="Y204" s="298"/>
      <c r="Z204" s="298"/>
      <c r="AA204" s="298"/>
      <c r="AB204" s="298"/>
      <c r="AC204" s="4"/>
      <c r="AD204" s="4"/>
      <c r="AF204" s="4"/>
      <c r="AG204" s="4"/>
      <c r="AH204" s="57"/>
      <c r="AI204" s="61"/>
      <c r="AJ204" s="4"/>
      <c r="AK204" s="4"/>
      <c r="AU204" s="222"/>
      <c r="AV204" s="222"/>
    </row>
    <row r="205" spans="13:48" customFormat="1" ht="10.5" customHeight="1" x14ac:dyDescent="0.25">
      <c r="M205" s="83"/>
      <c r="N205" s="84"/>
      <c r="O205" s="84"/>
      <c r="P205" s="84"/>
      <c r="Y205" s="298"/>
      <c r="Z205" s="298"/>
      <c r="AA205" s="298"/>
      <c r="AB205" s="298"/>
      <c r="AC205" s="4"/>
      <c r="AD205" s="4"/>
      <c r="AF205" s="4"/>
      <c r="AG205" s="4"/>
      <c r="AH205" s="57"/>
      <c r="AI205" s="61"/>
      <c r="AJ205" s="4"/>
      <c r="AK205" s="4"/>
      <c r="AU205" s="222"/>
      <c r="AV205" s="222"/>
    </row>
    <row r="206" spans="13:48" customFormat="1" ht="10.5" customHeight="1" x14ac:dyDescent="0.25">
      <c r="M206" s="83"/>
      <c r="N206" s="84"/>
      <c r="O206" s="84"/>
      <c r="P206" s="84"/>
      <c r="Y206" s="298"/>
      <c r="Z206" s="298"/>
      <c r="AA206" s="298"/>
      <c r="AB206" s="298"/>
      <c r="AC206" s="4"/>
      <c r="AD206" s="4"/>
      <c r="AF206" s="4"/>
      <c r="AG206" s="4"/>
      <c r="AH206" s="57"/>
      <c r="AI206" s="61"/>
      <c r="AJ206" s="4"/>
      <c r="AK206" s="4"/>
      <c r="AU206" s="222"/>
      <c r="AV206" s="222"/>
    </row>
    <row r="207" spans="13:48" customFormat="1" ht="10.5" customHeight="1" x14ac:dyDescent="0.25">
      <c r="M207" s="83"/>
      <c r="N207" s="84"/>
      <c r="O207" s="84"/>
      <c r="P207" s="84"/>
      <c r="Y207" s="298"/>
      <c r="Z207" s="298"/>
      <c r="AA207" s="298"/>
      <c r="AB207" s="298"/>
      <c r="AC207" s="4"/>
      <c r="AD207" s="4"/>
      <c r="AF207" s="4"/>
      <c r="AG207" s="4"/>
      <c r="AH207" s="57"/>
      <c r="AI207" s="61"/>
      <c r="AJ207" s="4"/>
      <c r="AK207" s="4"/>
      <c r="AU207" s="222"/>
      <c r="AV207" s="222"/>
    </row>
    <row r="208" spans="13:48" customFormat="1" ht="10.5" customHeight="1" x14ac:dyDescent="0.25">
      <c r="M208" s="83"/>
      <c r="N208" s="84"/>
      <c r="O208" s="84"/>
      <c r="P208" s="84"/>
      <c r="Y208" s="298"/>
      <c r="Z208" s="298"/>
      <c r="AA208" s="298"/>
      <c r="AB208" s="298"/>
      <c r="AC208" s="4"/>
      <c r="AD208" s="4"/>
      <c r="AF208" s="4"/>
      <c r="AG208" s="4"/>
      <c r="AH208" s="57"/>
      <c r="AI208" s="61"/>
      <c r="AJ208" s="4"/>
      <c r="AK208" s="4"/>
      <c r="AU208" s="222"/>
      <c r="AV208" s="222"/>
    </row>
    <row r="209" spans="1:48" customFormat="1" ht="10.5" customHeight="1" x14ac:dyDescent="0.25">
      <c r="M209" s="83"/>
      <c r="N209" s="84"/>
      <c r="O209" s="84"/>
      <c r="P209" s="84"/>
      <c r="Y209" s="298"/>
      <c r="Z209" s="298"/>
      <c r="AA209" s="298"/>
      <c r="AB209" s="298"/>
      <c r="AC209" s="4"/>
      <c r="AD209" s="4"/>
      <c r="AF209" s="4"/>
      <c r="AG209" s="4"/>
      <c r="AH209" s="57"/>
      <c r="AI209" s="61"/>
      <c r="AJ209" s="4"/>
      <c r="AK209" s="4"/>
      <c r="AU209" s="222"/>
      <c r="AV209" s="222"/>
    </row>
    <row r="210" spans="1:48" customFormat="1" ht="10.5" customHeight="1" x14ac:dyDescent="0.25">
      <c r="M210" s="83"/>
      <c r="N210" s="84"/>
      <c r="O210" s="84"/>
      <c r="P210" s="84"/>
      <c r="Y210" s="298"/>
      <c r="Z210" s="298"/>
      <c r="AA210" s="298"/>
      <c r="AB210" s="298"/>
      <c r="AC210" s="4"/>
      <c r="AD210" s="4"/>
      <c r="AF210" s="4"/>
      <c r="AG210" s="4"/>
      <c r="AH210" s="57"/>
      <c r="AI210" s="61"/>
      <c r="AJ210" s="4"/>
      <c r="AK210" s="4"/>
      <c r="AU210" s="222"/>
      <c r="AV210" s="222"/>
    </row>
    <row r="211" spans="1:48" customFormat="1" ht="10.5" customHeight="1" x14ac:dyDescent="0.25">
      <c r="M211" s="83"/>
      <c r="N211" s="84"/>
      <c r="O211" s="84"/>
      <c r="P211" s="84"/>
      <c r="Y211" s="298"/>
      <c r="Z211" s="298"/>
      <c r="AA211" s="298"/>
      <c r="AB211" s="298"/>
      <c r="AC211" s="4"/>
      <c r="AD211" s="4"/>
      <c r="AF211" s="4"/>
      <c r="AG211" s="4"/>
      <c r="AH211" s="57"/>
      <c r="AI211" s="61"/>
      <c r="AJ211" s="4"/>
      <c r="AK211" s="4"/>
      <c r="AU211" s="222"/>
      <c r="AV211" s="222"/>
    </row>
    <row r="212" spans="1:48" customFormat="1" ht="10.5" customHeight="1" x14ac:dyDescent="0.25">
      <c r="M212" s="83"/>
      <c r="N212" s="84"/>
      <c r="O212" s="84"/>
      <c r="P212" s="84"/>
      <c r="Y212" s="298"/>
      <c r="Z212" s="298"/>
      <c r="AA212" s="298"/>
      <c r="AB212" s="298"/>
      <c r="AC212" s="4"/>
      <c r="AD212" s="4"/>
      <c r="AF212" s="4"/>
      <c r="AG212" s="4"/>
      <c r="AH212" s="57"/>
      <c r="AI212" s="61"/>
      <c r="AJ212" s="4"/>
      <c r="AK212" s="4"/>
      <c r="AU212" s="222"/>
      <c r="AV212" s="222"/>
    </row>
    <row r="213" spans="1:48" customFormat="1" ht="10.5" customHeight="1" x14ac:dyDescent="0.25">
      <c r="M213" s="83"/>
      <c r="N213" s="84"/>
      <c r="O213" s="84"/>
      <c r="P213" s="84"/>
      <c r="Y213" s="298"/>
      <c r="Z213" s="298"/>
      <c r="AA213" s="298"/>
      <c r="AB213" s="298"/>
      <c r="AC213" s="4"/>
      <c r="AD213" s="4"/>
      <c r="AF213" s="4"/>
      <c r="AG213" s="4"/>
      <c r="AH213" s="57"/>
      <c r="AI213" s="61"/>
      <c r="AJ213" s="4"/>
      <c r="AK213" s="4"/>
      <c r="AU213" s="222"/>
      <c r="AV213" s="222"/>
    </row>
    <row r="214" spans="1:48" customFormat="1" ht="10.5" customHeight="1" x14ac:dyDescent="0.25">
      <c r="M214" s="83"/>
      <c r="N214" s="84"/>
      <c r="O214" s="84"/>
      <c r="P214" s="84"/>
      <c r="Y214" s="298"/>
      <c r="Z214" s="298"/>
      <c r="AA214" s="298"/>
      <c r="AB214" s="298"/>
      <c r="AC214" s="4"/>
      <c r="AD214" s="4"/>
      <c r="AF214" s="4"/>
      <c r="AG214" s="4"/>
      <c r="AH214" s="57"/>
      <c r="AI214" s="61"/>
      <c r="AJ214" s="4"/>
      <c r="AK214" s="4"/>
      <c r="AU214" s="222"/>
      <c r="AV214" s="222"/>
    </row>
    <row r="215" spans="1:48" customFormat="1" ht="10.5" customHeight="1" x14ac:dyDescent="0.25">
      <c r="M215" s="83"/>
      <c r="N215" s="84"/>
      <c r="O215" s="84"/>
      <c r="P215" s="84"/>
      <c r="Y215" s="298"/>
      <c r="Z215" s="298"/>
      <c r="AA215" s="298"/>
      <c r="AB215" s="298"/>
      <c r="AC215" s="4"/>
      <c r="AD215" s="4"/>
      <c r="AF215" s="4"/>
      <c r="AG215" s="4"/>
      <c r="AH215" s="57"/>
      <c r="AI215" s="61"/>
      <c r="AJ215" s="4"/>
      <c r="AK215" s="4"/>
      <c r="AU215" s="222"/>
      <c r="AV215" s="222"/>
    </row>
    <row r="216" spans="1:48" customFormat="1" ht="10.5" customHeight="1" x14ac:dyDescent="0.25">
      <c r="M216" s="83"/>
      <c r="N216" s="84"/>
      <c r="O216" s="84"/>
      <c r="P216" s="84"/>
      <c r="Y216" s="298"/>
      <c r="Z216" s="298"/>
      <c r="AA216" s="298"/>
      <c r="AB216" s="298"/>
      <c r="AC216" s="4"/>
      <c r="AD216" s="4"/>
      <c r="AF216" s="4"/>
      <c r="AG216" s="4"/>
      <c r="AH216" s="57"/>
      <c r="AI216" s="61"/>
      <c r="AJ216" s="4"/>
      <c r="AK216" s="4"/>
      <c r="AU216" s="222"/>
      <c r="AV216" s="222"/>
    </row>
    <row r="217" spans="1:48" x14ac:dyDescent="0.25">
      <c r="A217"/>
      <c r="B217"/>
      <c r="C217"/>
      <c r="D217"/>
      <c r="E217"/>
      <c r="F217"/>
      <c r="G217"/>
      <c r="H217"/>
      <c r="I217"/>
      <c r="J217"/>
      <c r="K217"/>
      <c r="L217"/>
      <c r="M217" s="83"/>
      <c r="N217" s="84"/>
      <c r="O217" s="84"/>
      <c r="P217" s="84"/>
      <c r="Y217" s="298"/>
      <c r="Z217" s="298"/>
      <c r="AA217" s="298"/>
      <c r="AB217" s="298"/>
      <c r="AE217"/>
      <c r="AH217" s="57"/>
      <c r="AI217" s="61"/>
    </row>
    <row r="218" spans="1:48" x14ac:dyDescent="0.25">
      <c r="A218"/>
      <c r="B218"/>
      <c r="C218"/>
      <c r="D218"/>
      <c r="E218"/>
      <c r="F218"/>
      <c r="G218"/>
      <c r="H218"/>
      <c r="I218"/>
      <c r="J218"/>
      <c r="K218"/>
      <c r="L218"/>
      <c r="M218" s="83"/>
      <c r="N218" s="84"/>
      <c r="O218" s="84"/>
      <c r="P218" s="84"/>
      <c r="Y218" s="298"/>
      <c r="Z218" s="298"/>
      <c r="AA218" s="298"/>
      <c r="AB218" s="298"/>
      <c r="AE218"/>
      <c r="AH218" s="57"/>
      <c r="AI218" s="61"/>
    </row>
    <row r="219" spans="1:48" x14ac:dyDescent="0.25">
      <c r="A219"/>
      <c r="B219"/>
      <c r="C219"/>
      <c r="D219"/>
      <c r="E219"/>
      <c r="F219"/>
      <c r="G219"/>
      <c r="H219"/>
      <c r="I219"/>
      <c r="J219"/>
      <c r="K219"/>
      <c r="L219"/>
      <c r="M219" s="83"/>
      <c r="N219" s="84"/>
      <c r="O219" s="84"/>
      <c r="P219" s="84"/>
      <c r="Y219" s="298"/>
      <c r="Z219" s="298"/>
      <c r="AA219" s="298"/>
      <c r="AB219" s="298"/>
      <c r="AE219"/>
      <c r="AH219" s="57"/>
      <c r="AI219" s="61"/>
    </row>
    <row r="220" spans="1:48" x14ac:dyDescent="0.25">
      <c r="A220"/>
      <c r="B220"/>
      <c r="C220"/>
      <c r="D220"/>
      <c r="E220"/>
      <c r="F220"/>
      <c r="G220"/>
      <c r="H220"/>
      <c r="I220"/>
      <c r="J220"/>
      <c r="K220"/>
      <c r="L220"/>
      <c r="M220" s="83"/>
      <c r="N220" s="84"/>
      <c r="O220" s="84"/>
      <c r="P220" s="84"/>
      <c r="Y220" s="298"/>
      <c r="Z220" s="298"/>
      <c r="AA220" s="298"/>
      <c r="AB220" s="298"/>
      <c r="AE220"/>
      <c r="AH220" s="57"/>
      <c r="AI220" s="61"/>
    </row>
    <row r="221" spans="1:48" x14ac:dyDescent="0.25">
      <c r="A221"/>
      <c r="B221"/>
      <c r="C221"/>
      <c r="D221"/>
      <c r="E221"/>
      <c r="F221"/>
      <c r="G221"/>
      <c r="H221"/>
      <c r="I221"/>
      <c r="J221"/>
      <c r="K221"/>
      <c r="L221"/>
      <c r="M221" s="83"/>
      <c r="N221" s="84"/>
      <c r="O221" s="84"/>
      <c r="P221" s="84"/>
      <c r="Y221" s="298"/>
      <c r="Z221" s="298"/>
      <c r="AA221" s="298"/>
      <c r="AB221" s="298"/>
      <c r="AE221"/>
      <c r="AH221" s="57"/>
      <c r="AI221" s="61"/>
    </row>
    <row r="222" spans="1:48" x14ac:dyDescent="0.25">
      <c r="A222"/>
      <c r="B222"/>
      <c r="C222"/>
      <c r="D222"/>
      <c r="E222"/>
      <c r="F222"/>
      <c r="G222"/>
      <c r="H222"/>
      <c r="I222"/>
      <c r="J222"/>
      <c r="K222"/>
      <c r="L222"/>
      <c r="M222" s="83"/>
      <c r="N222" s="84"/>
      <c r="O222" s="84"/>
      <c r="P222" s="84"/>
      <c r="Y222" s="298"/>
      <c r="Z222" s="298"/>
      <c r="AA222" s="298"/>
      <c r="AB222" s="298"/>
      <c r="AE222"/>
      <c r="AH222" s="57"/>
      <c r="AI222" s="61"/>
    </row>
    <row r="223" spans="1:48" x14ac:dyDescent="0.25">
      <c r="A223"/>
      <c r="B223"/>
      <c r="C223"/>
      <c r="D223"/>
      <c r="E223"/>
      <c r="F223"/>
      <c r="G223"/>
      <c r="H223"/>
      <c r="I223"/>
      <c r="J223"/>
      <c r="K223"/>
      <c r="L223"/>
      <c r="M223" s="83"/>
      <c r="N223" s="84"/>
      <c r="O223" s="84"/>
      <c r="P223" s="84"/>
      <c r="Y223" s="298"/>
      <c r="Z223" s="298"/>
      <c r="AA223" s="298"/>
      <c r="AB223" s="298"/>
      <c r="AE223"/>
      <c r="AH223" s="57"/>
      <c r="AI223" s="61"/>
    </row>
    <row r="224" spans="1:48" x14ac:dyDescent="0.25">
      <c r="A224"/>
      <c r="B224"/>
      <c r="C224"/>
      <c r="D224"/>
      <c r="E224"/>
      <c r="F224"/>
      <c r="G224"/>
      <c r="H224"/>
      <c r="I224"/>
      <c r="J224"/>
      <c r="K224"/>
      <c r="L224"/>
      <c r="M224" s="83"/>
      <c r="N224" s="84"/>
      <c r="O224" s="84"/>
      <c r="P224" s="84"/>
      <c r="Y224" s="298"/>
      <c r="Z224" s="298"/>
      <c r="AA224" s="298"/>
      <c r="AB224" s="298"/>
      <c r="AE224"/>
      <c r="AH224" s="57"/>
      <c r="AI224" s="61"/>
    </row>
    <row r="225" spans="1:35" x14ac:dyDescent="0.25">
      <c r="A225"/>
      <c r="B225"/>
      <c r="C225"/>
      <c r="D225"/>
      <c r="E225"/>
      <c r="F225"/>
      <c r="G225"/>
      <c r="H225"/>
      <c r="I225"/>
      <c r="J225"/>
      <c r="K225"/>
      <c r="L225"/>
      <c r="M225" s="83"/>
      <c r="N225" s="84"/>
      <c r="O225" s="84"/>
      <c r="P225" s="84"/>
      <c r="Y225" s="298"/>
      <c r="Z225" s="298"/>
      <c r="AA225" s="298"/>
      <c r="AB225" s="298"/>
      <c r="AE225"/>
      <c r="AH225" s="57"/>
      <c r="AI225" s="61"/>
    </row>
    <row r="226" spans="1:35" x14ac:dyDescent="0.25">
      <c r="A226"/>
      <c r="B226"/>
      <c r="C226"/>
      <c r="D226"/>
      <c r="E226"/>
      <c r="F226"/>
      <c r="G226"/>
      <c r="H226"/>
      <c r="I226"/>
      <c r="J226"/>
      <c r="K226"/>
      <c r="L226"/>
      <c r="M226" s="83"/>
      <c r="N226" s="84"/>
      <c r="O226" s="84"/>
      <c r="P226" s="84"/>
      <c r="Y226" s="298"/>
      <c r="Z226" s="298"/>
      <c r="AA226" s="298"/>
      <c r="AB226" s="298"/>
      <c r="AE226"/>
      <c r="AH226" s="57"/>
      <c r="AI226" s="61"/>
    </row>
    <row r="227" spans="1:35" x14ac:dyDescent="0.25">
      <c r="A227"/>
      <c r="B227"/>
      <c r="C227"/>
      <c r="D227"/>
      <c r="E227"/>
      <c r="F227"/>
      <c r="G227"/>
      <c r="H227"/>
      <c r="I227"/>
      <c r="J227"/>
      <c r="K227"/>
      <c r="L227"/>
      <c r="M227" s="83"/>
      <c r="N227" s="84"/>
      <c r="O227" s="84"/>
      <c r="P227" s="84"/>
      <c r="Y227" s="298"/>
      <c r="Z227" s="298"/>
      <c r="AA227" s="298"/>
      <c r="AB227" s="298"/>
      <c r="AE227"/>
      <c r="AH227" s="57"/>
      <c r="AI227" s="61"/>
    </row>
    <row r="228" spans="1:35" x14ac:dyDescent="0.25">
      <c r="A228"/>
      <c r="B228"/>
      <c r="C228"/>
      <c r="D228"/>
      <c r="E228"/>
      <c r="F228"/>
      <c r="G228"/>
      <c r="H228"/>
      <c r="I228"/>
      <c r="J228"/>
      <c r="K228"/>
      <c r="L228"/>
      <c r="M228" s="83"/>
      <c r="N228" s="84"/>
      <c r="O228" s="84"/>
      <c r="P228" s="84"/>
      <c r="Y228" s="298"/>
      <c r="Z228" s="298"/>
      <c r="AA228" s="298"/>
      <c r="AB228" s="298"/>
      <c r="AE228"/>
      <c r="AH228" s="57"/>
      <c r="AI228" s="61"/>
    </row>
    <row r="229" spans="1:35" x14ac:dyDescent="0.25">
      <c r="A229"/>
      <c r="B229"/>
      <c r="C229"/>
      <c r="D229"/>
      <c r="E229"/>
      <c r="F229"/>
      <c r="G229"/>
      <c r="H229"/>
      <c r="I229"/>
      <c r="J229"/>
      <c r="K229"/>
      <c r="L229"/>
      <c r="M229" s="83"/>
      <c r="N229" s="84"/>
      <c r="O229" s="84"/>
      <c r="P229" s="84"/>
      <c r="Y229" s="298"/>
      <c r="Z229" s="298"/>
      <c r="AA229" s="298"/>
      <c r="AB229" s="298"/>
      <c r="AE229"/>
      <c r="AH229" s="57"/>
      <c r="AI229" s="61"/>
    </row>
    <row r="230" spans="1:35" x14ac:dyDescent="0.25">
      <c r="A230"/>
      <c r="B230"/>
      <c r="C230"/>
      <c r="D230"/>
      <c r="E230"/>
      <c r="F230"/>
      <c r="G230"/>
      <c r="H230"/>
      <c r="I230"/>
      <c r="J230"/>
      <c r="K230"/>
      <c r="L230"/>
      <c r="M230" s="83"/>
      <c r="N230" s="84"/>
      <c r="O230" s="84"/>
      <c r="P230" s="84"/>
      <c r="Y230" s="298"/>
      <c r="Z230" s="298"/>
      <c r="AA230" s="298"/>
      <c r="AB230" s="298"/>
      <c r="AE230"/>
      <c r="AH230" s="57"/>
      <c r="AI230" s="61"/>
    </row>
    <row r="231" spans="1:35" x14ac:dyDescent="0.25">
      <c r="A231"/>
      <c r="B231"/>
      <c r="C231"/>
      <c r="D231"/>
      <c r="E231"/>
      <c r="F231"/>
      <c r="G231"/>
      <c r="H231"/>
      <c r="I231"/>
      <c r="J231"/>
      <c r="K231"/>
      <c r="L231"/>
      <c r="M231" s="83"/>
      <c r="N231" s="84"/>
      <c r="O231" s="84"/>
      <c r="P231" s="84"/>
      <c r="Y231" s="298"/>
      <c r="Z231" s="298"/>
      <c r="AA231" s="298"/>
      <c r="AB231" s="298"/>
      <c r="AE231"/>
      <c r="AH231" s="57"/>
      <c r="AI231" s="61"/>
    </row>
    <row r="232" spans="1:35" x14ac:dyDescent="0.25">
      <c r="A232"/>
      <c r="B232"/>
      <c r="C232"/>
      <c r="D232"/>
      <c r="E232"/>
      <c r="F232"/>
      <c r="G232"/>
      <c r="H232"/>
      <c r="I232"/>
      <c r="J232"/>
      <c r="K232"/>
      <c r="L232"/>
      <c r="M232" s="83"/>
      <c r="N232" s="84"/>
      <c r="O232" s="84"/>
      <c r="P232" s="84"/>
      <c r="Y232" s="298"/>
      <c r="Z232" s="298"/>
      <c r="AA232" s="298"/>
      <c r="AB232" s="298"/>
      <c r="AE232"/>
      <c r="AH232" s="57"/>
      <c r="AI232" s="61"/>
    </row>
    <row r="233" spans="1:35" x14ac:dyDescent="0.25">
      <c r="A233"/>
      <c r="B233"/>
      <c r="C233"/>
      <c r="D233"/>
      <c r="E233"/>
      <c r="F233"/>
      <c r="G233"/>
      <c r="H233"/>
      <c r="I233"/>
      <c r="J233"/>
      <c r="K233"/>
      <c r="L233"/>
      <c r="M233" s="83"/>
      <c r="N233" s="84"/>
      <c r="O233" s="84"/>
      <c r="P233" s="84"/>
      <c r="Y233" s="298"/>
      <c r="Z233" s="298"/>
      <c r="AA233" s="298"/>
      <c r="AB233" s="298"/>
      <c r="AE233"/>
      <c r="AH233" s="57"/>
      <c r="AI233" s="61"/>
    </row>
    <row r="234" spans="1:35" x14ac:dyDescent="0.25">
      <c r="A234"/>
      <c r="B234"/>
      <c r="C234"/>
      <c r="D234"/>
      <c r="E234"/>
      <c r="F234"/>
      <c r="G234"/>
      <c r="H234"/>
      <c r="I234"/>
      <c r="J234"/>
      <c r="K234"/>
      <c r="L234"/>
      <c r="M234" s="83"/>
      <c r="N234" s="84"/>
      <c r="O234" s="84"/>
      <c r="P234" s="84"/>
      <c r="Y234" s="298"/>
      <c r="Z234" s="298"/>
      <c r="AA234" s="298"/>
      <c r="AB234" s="298"/>
      <c r="AE234"/>
      <c r="AH234" s="57"/>
      <c r="AI234" s="61"/>
    </row>
    <row r="235" spans="1:35" x14ac:dyDescent="0.25">
      <c r="A235"/>
      <c r="B235"/>
      <c r="C235"/>
      <c r="D235"/>
      <c r="E235"/>
      <c r="F235"/>
      <c r="G235"/>
      <c r="H235"/>
      <c r="I235"/>
      <c r="J235"/>
      <c r="K235"/>
      <c r="L235"/>
      <c r="M235" s="83"/>
      <c r="N235" s="84"/>
      <c r="O235" s="84"/>
      <c r="P235" s="84"/>
      <c r="Y235" s="298"/>
      <c r="Z235" s="298"/>
      <c r="AA235" s="298"/>
      <c r="AB235" s="298"/>
      <c r="AH235" s="57"/>
      <c r="AI235" s="61"/>
    </row>
    <row r="236" spans="1:35" x14ac:dyDescent="0.25">
      <c r="A236"/>
      <c r="B236"/>
      <c r="C236"/>
      <c r="D236"/>
      <c r="E236"/>
      <c r="F236"/>
      <c r="G236"/>
      <c r="H236"/>
      <c r="I236"/>
      <c r="J236"/>
      <c r="K236"/>
      <c r="L236"/>
      <c r="M236" s="83"/>
      <c r="N236" s="84"/>
      <c r="O236" s="84"/>
      <c r="P236" s="84"/>
      <c r="Y236" s="298"/>
      <c r="Z236" s="298"/>
      <c r="AA236" s="298"/>
      <c r="AB236" s="298"/>
      <c r="AH236" s="57"/>
      <c r="AI236" s="61"/>
    </row>
    <row r="237" spans="1:35" x14ac:dyDescent="0.25">
      <c r="A237"/>
      <c r="B237"/>
      <c r="C237"/>
      <c r="D237"/>
      <c r="E237"/>
      <c r="F237"/>
      <c r="G237"/>
      <c r="H237"/>
      <c r="I237"/>
      <c r="J237"/>
      <c r="K237"/>
      <c r="L237"/>
      <c r="M237" s="83"/>
      <c r="N237" s="84"/>
      <c r="O237" s="84"/>
      <c r="P237" s="84"/>
      <c r="Y237" s="298"/>
      <c r="Z237" s="298"/>
      <c r="AA237" s="298"/>
      <c r="AB237" s="298"/>
      <c r="AH237" s="57"/>
      <c r="AI237" s="61"/>
    </row>
    <row r="238" spans="1:35" x14ac:dyDescent="0.25">
      <c r="A238"/>
      <c r="B238"/>
      <c r="C238"/>
      <c r="D238"/>
      <c r="E238"/>
      <c r="F238"/>
      <c r="G238"/>
      <c r="H238"/>
      <c r="I238"/>
      <c r="J238"/>
      <c r="K238"/>
      <c r="L238"/>
      <c r="M238" s="83"/>
      <c r="N238" s="84"/>
      <c r="O238" s="84"/>
      <c r="P238" s="84"/>
      <c r="Y238" s="298"/>
      <c r="Z238" s="298"/>
      <c r="AA238" s="298"/>
      <c r="AB238" s="298"/>
      <c r="AH238" s="57"/>
      <c r="AI238" s="61"/>
    </row>
    <row r="239" spans="1:35" x14ac:dyDescent="0.25">
      <c r="A239"/>
      <c r="B239"/>
      <c r="C239"/>
      <c r="D239"/>
      <c r="E239"/>
      <c r="F239"/>
      <c r="G239"/>
      <c r="H239"/>
      <c r="I239"/>
      <c r="J239"/>
      <c r="K239"/>
      <c r="L239"/>
      <c r="M239" s="83"/>
      <c r="N239" s="84"/>
      <c r="O239" s="84"/>
      <c r="P239" s="84"/>
      <c r="Y239" s="298"/>
      <c r="Z239" s="298"/>
      <c r="AA239" s="298"/>
      <c r="AB239" s="298"/>
      <c r="AH239" s="57"/>
      <c r="AI239" s="61"/>
    </row>
    <row r="240" spans="1:35" x14ac:dyDescent="0.25">
      <c r="A240"/>
      <c r="B240"/>
      <c r="C240"/>
      <c r="D240"/>
      <c r="E240"/>
      <c r="F240"/>
      <c r="G240"/>
      <c r="H240"/>
      <c r="I240"/>
      <c r="J240"/>
      <c r="K240"/>
      <c r="L240"/>
      <c r="M240" s="83"/>
      <c r="N240" s="84"/>
      <c r="O240" s="84"/>
      <c r="P240" s="84"/>
      <c r="Y240" s="298"/>
      <c r="Z240" s="298"/>
      <c r="AA240" s="298"/>
      <c r="AB240" s="298"/>
      <c r="AH240" s="57"/>
      <c r="AI240" s="61"/>
    </row>
    <row r="241" spans="1:35" x14ac:dyDescent="0.25">
      <c r="A241"/>
      <c r="B241"/>
      <c r="C241"/>
      <c r="D241"/>
      <c r="E241"/>
      <c r="F241"/>
      <c r="G241"/>
      <c r="H241"/>
      <c r="I241"/>
      <c r="J241"/>
      <c r="K241"/>
      <c r="L241"/>
      <c r="M241" s="83"/>
      <c r="N241" s="84"/>
      <c r="O241" s="84"/>
      <c r="P241" s="84"/>
      <c r="Y241" s="298"/>
      <c r="Z241" s="298"/>
      <c r="AA241" s="298"/>
      <c r="AB241" s="298"/>
      <c r="AH241" s="57"/>
      <c r="AI241" s="61"/>
    </row>
    <row r="242" spans="1:35" x14ac:dyDescent="0.25">
      <c r="A242"/>
      <c r="B242"/>
      <c r="C242"/>
      <c r="D242"/>
      <c r="E242"/>
      <c r="F242"/>
      <c r="G242"/>
      <c r="H242"/>
      <c r="I242"/>
      <c r="J242"/>
      <c r="K242"/>
      <c r="L242"/>
      <c r="M242" s="83"/>
      <c r="N242" s="84"/>
      <c r="O242" s="84"/>
      <c r="P242" s="84"/>
      <c r="Y242" s="298"/>
      <c r="Z242" s="298"/>
      <c r="AA242" s="298"/>
      <c r="AB242" s="298"/>
      <c r="AH242" s="57"/>
      <c r="AI242" s="61"/>
    </row>
    <row r="243" spans="1:35" x14ac:dyDescent="0.25">
      <c r="A243"/>
      <c r="B243"/>
      <c r="C243"/>
      <c r="D243"/>
      <c r="E243"/>
      <c r="F243"/>
      <c r="G243"/>
      <c r="H243"/>
      <c r="I243"/>
      <c r="J243"/>
      <c r="K243"/>
      <c r="L243"/>
      <c r="M243" s="83"/>
      <c r="N243" s="84"/>
      <c r="O243" s="84"/>
      <c r="P243" s="84"/>
      <c r="Y243" s="298"/>
      <c r="Z243" s="298"/>
      <c r="AA243" s="298"/>
      <c r="AB243" s="298"/>
      <c r="AH243" s="57"/>
      <c r="AI243" s="61"/>
    </row>
    <row r="244" spans="1:35" x14ac:dyDescent="0.25">
      <c r="A244"/>
      <c r="B244"/>
      <c r="C244"/>
      <c r="D244"/>
      <c r="E244"/>
      <c r="F244"/>
      <c r="G244"/>
      <c r="H244"/>
      <c r="I244"/>
      <c r="J244"/>
      <c r="K244"/>
      <c r="L244"/>
      <c r="M244" s="83"/>
      <c r="N244" s="84"/>
      <c r="O244" s="84"/>
      <c r="P244" s="84"/>
      <c r="Y244" s="298"/>
      <c r="Z244" s="298"/>
      <c r="AA244" s="298"/>
      <c r="AB244" s="298"/>
      <c r="AH244" s="57"/>
      <c r="AI244" s="61"/>
    </row>
    <row r="245" spans="1:35" x14ac:dyDescent="0.25">
      <c r="A245"/>
      <c r="B245"/>
      <c r="C245"/>
      <c r="D245"/>
      <c r="E245"/>
      <c r="F245"/>
      <c r="G245"/>
      <c r="H245"/>
      <c r="I245"/>
      <c r="J245"/>
      <c r="K245"/>
      <c r="L245"/>
      <c r="M245" s="83"/>
      <c r="N245" s="84"/>
      <c r="O245" s="84"/>
      <c r="P245" s="84"/>
      <c r="Y245" s="298"/>
      <c r="Z245" s="298"/>
      <c r="AA245" s="298"/>
      <c r="AB245" s="298"/>
      <c r="AH245" s="57"/>
      <c r="AI245" s="61"/>
    </row>
    <row r="246" spans="1:35" x14ac:dyDescent="0.25">
      <c r="A246"/>
      <c r="B246"/>
      <c r="C246"/>
      <c r="D246"/>
      <c r="E246"/>
      <c r="F246"/>
      <c r="G246"/>
      <c r="H246"/>
      <c r="I246"/>
      <c r="J246"/>
      <c r="K246"/>
      <c r="L246"/>
      <c r="M246" s="83"/>
      <c r="N246" s="84"/>
      <c r="O246" s="84"/>
      <c r="P246" s="84"/>
      <c r="Y246" s="298"/>
      <c r="Z246" s="298"/>
      <c r="AA246" s="298"/>
      <c r="AB246" s="298"/>
      <c r="AH246" s="57"/>
      <c r="AI246" s="61"/>
    </row>
    <row r="247" spans="1:35" x14ac:dyDescent="0.25">
      <c r="A247"/>
      <c r="B247"/>
      <c r="C247"/>
      <c r="D247"/>
      <c r="E247"/>
      <c r="F247"/>
      <c r="G247"/>
      <c r="H247"/>
      <c r="I247"/>
      <c r="J247"/>
      <c r="K247"/>
      <c r="L247"/>
      <c r="M247" s="83"/>
      <c r="N247" s="84"/>
      <c r="O247" s="84"/>
      <c r="P247" s="84"/>
      <c r="Y247" s="298"/>
      <c r="Z247" s="298"/>
      <c r="AA247" s="298"/>
      <c r="AB247" s="298"/>
      <c r="AH247" s="57"/>
      <c r="AI247" s="61"/>
    </row>
    <row r="248" spans="1:35" x14ac:dyDescent="0.25">
      <c r="A248"/>
      <c r="B248"/>
      <c r="C248"/>
      <c r="D248"/>
      <c r="E248"/>
      <c r="F248"/>
      <c r="G248"/>
      <c r="H248"/>
      <c r="I248"/>
      <c r="J248"/>
      <c r="K248"/>
      <c r="L248"/>
      <c r="M248" s="83"/>
      <c r="N248" s="84"/>
      <c r="O248" s="84"/>
      <c r="P248" s="84"/>
      <c r="Y248" s="298"/>
      <c r="Z248" s="298"/>
      <c r="AA248" s="298"/>
      <c r="AB248" s="298"/>
      <c r="AH248" s="57"/>
      <c r="AI248" s="61"/>
    </row>
    <row r="249" spans="1:35" x14ac:dyDescent="0.25">
      <c r="A249"/>
      <c r="O249" s="84"/>
      <c r="P249" s="84"/>
      <c r="Y249" s="298"/>
      <c r="Z249" s="298"/>
      <c r="AA249" s="298"/>
      <c r="AB249" s="298"/>
      <c r="AH249" s="57"/>
      <c r="AI249" s="61"/>
    </row>
    <row r="250" spans="1:35" x14ac:dyDescent="0.25">
      <c r="A250"/>
      <c r="O250" s="84"/>
      <c r="P250" s="84"/>
      <c r="Y250" s="298"/>
      <c r="Z250" s="298"/>
      <c r="AA250" s="298"/>
      <c r="AB250" s="298"/>
      <c r="AH250" s="57"/>
      <c r="AI250" s="61"/>
    </row>
    <row r="251" spans="1:35" x14ac:dyDescent="0.25">
      <c r="Y251" s="298"/>
      <c r="Z251" s="298"/>
      <c r="AA251" s="298"/>
      <c r="AB251" s="298"/>
      <c r="AH251" s="57"/>
      <c r="AI251" s="61"/>
    </row>
    <row r="252" spans="1:35" x14ac:dyDescent="0.25">
      <c r="Y252" s="298"/>
      <c r="Z252" s="298"/>
      <c r="AA252" s="298"/>
      <c r="AB252" s="298"/>
      <c r="AH252" s="57"/>
      <c r="AI252" s="61"/>
    </row>
    <row r="253" spans="1:35" x14ac:dyDescent="0.25">
      <c r="Y253" s="298"/>
      <c r="Z253" s="298"/>
      <c r="AA253" s="298"/>
      <c r="AB253" s="298"/>
      <c r="AH253" s="57"/>
      <c r="AI253" s="61"/>
    </row>
    <row r="254" spans="1:35" x14ac:dyDescent="0.25">
      <c r="Y254" s="298"/>
      <c r="Z254" s="298"/>
      <c r="AA254" s="298"/>
      <c r="AB254" s="298"/>
      <c r="AH254" s="57"/>
      <c r="AI254" s="61"/>
    </row>
    <row r="255" spans="1:35" x14ac:dyDescent="0.25">
      <c r="Y255" s="298"/>
      <c r="Z255" s="298"/>
      <c r="AA255" s="298"/>
      <c r="AB255" s="298"/>
      <c r="AH255" s="57"/>
      <c r="AI255" s="61"/>
    </row>
    <row r="256" spans="1:35" x14ac:dyDescent="0.25">
      <c r="Y256" s="298"/>
      <c r="Z256" s="298"/>
      <c r="AA256" s="298"/>
      <c r="AB256" s="298"/>
      <c r="AH256" s="57"/>
      <c r="AI256" s="61"/>
    </row>
    <row r="257" spans="25:37" x14ac:dyDescent="0.25">
      <c r="Y257" s="298"/>
      <c r="Z257" s="298"/>
      <c r="AA257" s="298"/>
      <c r="AB257" s="298"/>
      <c r="AH257" s="57"/>
      <c r="AI257" s="61"/>
    </row>
    <row r="258" spans="25:37" x14ac:dyDescent="0.25">
      <c r="Y258" s="298"/>
      <c r="Z258" s="298"/>
      <c r="AA258" s="298"/>
      <c r="AB258" s="298"/>
      <c r="AH258" s="57"/>
      <c r="AI258" s="61"/>
    </row>
    <row r="259" spans="25:37" x14ac:dyDescent="0.25">
      <c r="Y259" s="298"/>
      <c r="Z259" s="298"/>
      <c r="AA259" s="298"/>
      <c r="AB259" s="298"/>
      <c r="AH259" s="57"/>
      <c r="AI259" s="61"/>
    </row>
    <row r="260" spans="25:37" x14ac:dyDescent="0.25">
      <c r="Y260" s="298"/>
      <c r="Z260" s="298"/>
      <c r="AA260" s="298"/>
      <c r="AB260" s="298"/>
      <c r="AH260" s="57"/>
      <c r="AI260" s="61"/>
    </row>
    <row r="261" spans="25:37" x14ac:dyDescent="0.25">
      <c r="Y261" s="298"/>
      <c r="Z261" s="298"/>
      <c r="AA261" s="298"/>
      <c r="AB261" s="298"/>
      <c r="AH261" s="57"/>
      <c r="AI261" s="61"/>
    </row>
    <row r="262" spans="25:37" x14ac:dyDescent="0.25">
      <c r="Y262" s="298"/>
      <c r="Z262" s="298"/>
      <c r="AA262" s="298"/>
      <c r="AB262" s="298"/>
      <c r="AH262" s="57"/>
      <c r="AI262" s="61"/>
    </row>
    <row r="263" spans="25:37" x14ac:dyDescent="0.25">
      <c r="Y263" s="298"/>
      <c r="Z263" s="298"/>
      <c r="AA263" s="298"/>
      <c r="AB263" s="298"/>
      <c r="AH263" s="57"/>
      <c r="AI263" s="61"/>
    </row>
    <row r="264" spans="25:37" x14ac:dyDescent="0.25">
      <c r="AI264" s="61">
        <f>MIN(AI127:AI263)</f>
        <v>0</v>
      </c>
      <c r="AJ264" s="61">
        <f>MIN(AJ127:AJ263)</f>
        <v>0</v>
      </c>
      <c r="AK264" s="62">
        <f>SUM(AK127:AK263)</f>
        <v>0</v>
      </c>
    </row>
  </sheetData>
  <sheetProtection algorithmName="SHA-512" hashValue="Ay8tNV70ZNQYvYuwq2pzUrxq1H0wQ2nIXsZuvwKIsXqkw6LSVkzF22efokQx0XoZGz8QJp+2WedIaRYIoJISJw==" saltValue="YWkPs/CRnbOQXQxza2HnmQ==" spinCount="100000" sheet="1" objects="1" scenarios="1"/>
  <mergeCells count="224">
    <mergeCell ref="R147:S147"/>
    <mergeCell ref="R148:S148"/>
    <mergeCell ref="Y128:AB128"/>
    <mergeCell ref="Y136:AB136"/>
    <mergeCell ref="Y137:AB137"/>
    <mergeCell ref="Y138:AB138"/>
    <mergeCell ref="Y139:AB139"/>
    <mergeCell ref="Y145:AB145"/>
    <mergeCell ref="Y146:AB146"/>
    <mergeCell ref="Y133:AB133"/>
    <mergeCell ref="Y134:AB134"/>
    <mergeCell ref="Y135:AB135"/>
    <mergeCell ref="Y140:AB140"/>
    <mergeCell ref="Y141:AB141"/>
    <mergeCell ref="Y142:AB142"/>
    <mergeCell ref="Y143:AB143"/>
    <mergeCell ref="Y148:AB148"/>
    <mergeCell ref="Y129:AB129"/>
    <mergeCell ref="Y130:AB130"/>
    <mergeCell ref="Y131:AB131"/>
    <mergeCell ref="Y132:AB132"/>
    <mergeCell ref="Y147:AB147"/>
    <mergeCell ref="R146:S146"/>
    <mergeCell ref="Y127:AB127"/>
    <mergeCell ref="E123:N124"/>
    <mergeCell ref="C86:E86"/>
    <mergeCell ref="Y217:AB217"/>
    <mergeCell ref="Y211:AB211"/>
    <mergeCell ref="Y212:AB212"/>
    <mergeCell ref="Y213:AB213"/>
    <mergeCell ref="Y214:AB214"/>
    <mergeCell ref="Y216:AB216"/>
    <mergeCell ref="Y215:AB215"/>
    <mergeCell ref="Y193:AB193"/>
    <mergeCell ref="Y194:AB194"/>
    <mergeCell ref="Y195:AB195"/>
    <mergeCell ref="Y196:AB196"/>
    <mergeCell ref="Y197:AB197"/>
    <mergeCell ref="Y198:AB198"/>
    <mergeCell ref="Y199:AB199"/>
    <mergeCell ref="Y207:AB207"/>
    <mergeCell ref="Y144:AB144"/>
    <mergeCell ref="Y151:AB151"/>
    <mergeCell ref="Y163:AB163"/>
    <mergeCell ref="Y157:AB157"/>
    <mergeCell ref="B150:P150"/>
    <mergeCell ref="N86:P86"/>
    <mergeCell ref="Y125:AB125"/>
    <mergeCell ref="Y126:AB126"/>
    <mergeCell ref="N87:P87"/>
    <mergeCell ref="C82:E85"/>
    <mergeCell ref="F85:G85"/>
    <mergeCell ref="H85:J85"/>
    <mergeCell ref="K85:M85"/>
    <mergeCell ref="F82:P82"/>
    <mergeCell ref="F83:P83"/>
    <mergeCell ref="F84:P84"/>
    <mergeCell ref="N85:P85"/>
    <mergeCell ref="F86:G86"/>
    <mergeCell ref="G121:H121"/>
    <mergeCell ref="E119:F119"/>
    <mergeCell ref="I119:J119"/>
    <mergeCell ref="B123:D124"/>
    <mergeCell ref="F117:G117"/>
    <mergeCell ref="G115:K115"/>
    <mergeCell ref="C92:J92"/>
    <mergeCell ref="O123:P124"/>
    <mergeCell ref="M71:N71"/>
    <mergeCell ref="F66:G66"/>
    <mergeCell ref="C68:K68"/>
    <mergeCell ref="K70:L70"/>
    <mergeCell ref="K71:L71"/>
    <mergeCell ref="E64:N65"/>
    <mergeCell ref="M63:P63"/>
    <mergeCell ref="K72:L72"/>
    <mergeCell ref="F87:G87"/>
    <mergeCell ref="C80:K80"/>
    <mergeCell ref="H86:J86"/>
    <mergeCell ref="H87:J87"/>
    <mergeCell ref="C87:E87"/>
    <mergeCell ref="K86:M86"/>
    <mergeCell ref="K87:M87"/>
    <mergeCell ref="M72:N72"/>
    <mergeCell ref="M73:N73"/>
    <mergeCell ref="K73:L73"/>
    <mergeCell ref="F78:G78"/>
    <mergeCell ref="O73:P73"/>
    <mergeCell ref="O70:P70"/>
    <mergeCell ref="M70:N70"/>
    <mergeCell ref="H37:H38"/>
    <mergeCell ref="I37:I38"/>
    <mergeCell ref="C44:D44"/>
    <mergeCell ref="C45:D45"/>
    <mergeCell ref="C46:D46"/>
    <mergeCell ref="G37:G38"/>
    <mergeCell ref="K37:K38"/>
    <mergeCell ref="O37:O38"/>
    <mergeCell ref="O64:P65"/>
    <mergeCell ref="L37:L38"/>
    <mergeCell ref="M37:M38"/>
    <mergeCell ref="N37:N38"/>
    <mergeCell ref="M52:O52"/>
    <mergeCell ref="B64:D65"/>
    <mergeCell ref="D34:E34"/>
    <mergeCell ref="D37:D38"/>
    <mergeCell ref="E37:E38"/>
    <mergeCell ref="B1:D2"/>
    <mergeCell ref="E1:N2"/>
    <mergeCell ref="M53:O53"/>
    <mergeCell ref="H42:I42"/>
    <mergeCell ref="H26:O27"/>
    <mergeCell ref="F13:M13"/>
    <mergeCell ref="F14:M14"/>
    <mergeCell ref="E32:F32"/>
    <mergeCell ref="D36:K36"/>
    <mergeCell ref="F19:N19"/>
    <mergeCell ref="F20:N20"/>
    <mergeCell ref="F18:H18"/>
    <mergeCell ref="J18:M18"/>
    <mergeCell ref="H24:O24"/>
    <mergeCell ref="J37:J38"/>
    <mergeCell ref="O1:P2"/>
    <mergeCell ref="F9:M9"/>
    <mergeCell ref="F10:M10"/>
    <mergeCell ref="F12:M12"/>
    <mergeCell ref="F11:O11"/>
    <mergeCell ref="F37:F38"/>
    <mergeCell ref="Y153:AB153"/>
    <mergeCell ref="Y150:AB150"/>
    <mergeCell ref="Y176:AB176"/>
    <mergeCell ref="Y177:AB177"/>
    <mergeCell ref="Y154:AB154"/>
    <mergeCell ref="Y169:AB169"/>
    <mergeCell ref="Y155:AB155"/>
    <mergeCell ref="Y156:AB156"/>
    <mergeCell ref="Y161:AB161"/>
    <mergeCell ref="Y162:AB162"/>
    <mergeCell ref="Y160:AB160"/>
    <mergeCell ref="Y158:AB158"/>
    <mergeCell ref="Y159:AB159"/>
    <mergeCell ref="Y164:AB164"/>
    <mergeCell ref="Y175:AB175"/>
    <mergeCell ref="Y152:AB152"/>
    <mergeCell ref="Y171:AB171"/>
    <mergeCell ref="Y172:AB172"/>
    <mergeCell ref="Y173:AB173"/>
    <mergeCell ref="Y174:AB174"/>
    <mergeCell ref="Y149:AB149"/>
    <mergeCell ref="Y218:AB218"/>
    <mergeCell ref="Y219:AB219"/>
    <mergeCell ref="Y220:AB220"/>
    <mergeCell ref="Y221:AB221"/>
    <mergeCell ref="Y165:AB165"/>
    <mergeCell ref="Y166:AB166"/>
    <mergeCell ref="Y167:AB167"/>
    <mergeCell ref="Y168:AB168"/>
    <mergeCell ref="Y181:AB181"/>
    <mergeCell ref="Y179:AB179"/>
    <mergeCell ref="Y180:AB180"/>
    <mergeCell ref="Y182:AB182"/>
    <mergeCell ref="Y183:AB183"/>
    <mergeCell ref="Y184:AB184"/>
    <mergeCell ref="Y201:AB201"/>
    <mergeCell ref="Y185:AB185"/>
    <mergeCell ref="Y186:AB186"/>
    <mergeCell ref="Y187:AB187"/>
    <mergeCell ref="Y188:AB188"/>
    <mergeCell ref="Y190:AB190"/>
    <mergeCell ref="Y191:AB191"/>
    <mergeCell ref="Y200:AB200"/>
    <mergeCell ref="Y170:AB170"/>
    <mergeCell ref="Y178:AB178"/>
    <mergeCell ref="Y230:AB230"/>
    <mergeCell ref="Y222:AB222"/>
    <mergeCell ref="Y223:AB223"/>
    <mergeCell ref="Y224:AB224"/>
    <mergeCell ref="Y225:AB225"/>
    <mergeCell ref="Y226:AB226"/>
    <mergeCell ref="Y227:AB227"/>
    <mergeCell ref="Y228:AB228"/>
    <mergeCell ref="Y229:AB229"/>
    <mergeCell ref="Y208:AB208"/>
    <mergeCell ref="Y209:AB209"/>
    <mergeCell ref="Y210:AB210"/>
    <mergeCell ref="Y206:AB206"/>
    <mergeCell ref="Y202:AB202"/>
    <mergeCell ref="Y203:AB203"/>
    <mergeCell ref="Y204:AB204"/>
    <mergeCell ref="Y205:AB205"/>
    <mergeCell ref="Y192:AB192"/>
    <mergeCell ref="Y189:AB189"/>
    <mergeCell ref="Y251:AB251"/>
    <mergeCell ref="Y249:AB249"/>
    <mergeCell ref="Y240:AB240"/>
    <mergeCell ref="Y241:AB241"/>
    <mergeCell ref="Y242:AB242"/>
    <mergeCell ref="Y243:AB243"/>
    <mergeCell ref="Y250:AB250"/>
    <mergeCell ref="Y244:AB244"/>
    <mergeCell ref="Y245:AB245"/>
    <mergeCell ref="Y246:AB246"/>
    <mergeCell ref="Y247:AB247"/>
    <mergeCell ref="Y248:AB248"/>
    <mergeCell ref="Y261:AB261"/>
    <mergeCell ref="Y262:AB262"/>
    <mergeCell ref="Y263:AB263"/>
    <mergeCell ref="Y256:AB256"/>
    <mergeCell ref="Y257:AB257"/>
    <mergeCell ref="Y258:AB258"/>
    <mergeCell ref="Y259:AB259"/>
    <mergeCell ref="Y260:AB260"/>
    <mergeCell ref="Y252:AB252"/>
    <mergeCell ref="Y253:AB253"/>
    <mergeCell ref="Y254:AB254"/>
    <mergeCell ref="Y255:AB255"/>
    <mergeCell ref="Y231:AB231"/>
    <mergeCell ref="Y232:AB232"/>
    <mergeCell ref="Y233:AB233"/>
    <mergeCell ref="Y239:AB239"/>
    <mergeCell ref="Y238:AB238"/>
    <mergeCell ref="Y234:AB234"/>
    <mergeCell ref="Y235:AB235"/>
    <mergeCell ref="Y236:AB236"/>
    <mergeCell ref="Y237:AB237"/>
  </mergeCells>
  <phoneticPr fontId="0" type="noConversion"/>
  <conditionalFormatting sqref="C71:M71 C87">
    <cfRule type="expression" dxfId="20" priority="1" stopIfTrue="1">
      <formula>$E$66&lt;0.851</formula>
    </cfRule>
  </conditionalFormatting>
  <conditionalFormatting sqref="C72:M72">
    <cfRule type="expression" dxfId="19" priority="3" stopIfTrue="1">
      <formula>$S$75&gt;0.5</formula>
    </cfRule>
  </conditionalFormatting>
  <conditionalFormatting sqref="C73:M73 O73">
    <cfRule type="expression" dxfId="18" priority="2" stopIfTrue="1">
      <formula>$E$66&gt;0.9</formula>
    </cfRule>
  </conditionalFormatting>
  <conditionalFormatting sqref="D39">
    <cfRule type="expression" dxfId="17" priority="16" stopIfTrue="1">
      <formula>$AA$38=5</formula>
    </cfRule>
  </conditionalFormatting>
  <conditionalFormatting sqref="D40">
    <cfRule type="expression" dxfId="16" priority="10" stopIfTrue="1">
      <formula>$AA$42=5</formula>
    </cfRule>
  </conditionalFormatting>
  <conditionalFormatting sqref="D41">
    <cfRule type="cellIs" dxfId="15" priority="4" stopIfTrue="1" operator="lessThanOrEqual">
      <formula>$K$41</formula>
    </cfRule>
  </conditionalFormatting>
  <conditionalFormatting sqref="E39">
    <cfRule type="expression" dxfId="14" priority="17" stopIfTrue="1">
      <formula>$AB$38=5</formula>
    </cfRule>
  </conditionalFormatting>
  <conditionalFormatting sqref="E40">
    <cfRule type="expression" dxfId="13" priority="11" stopIfTrue="1">
      <formula>$AB$42=5</formula>
    </cfRule>
  </conditionalFormatting>
  <conditionalFormatting sqref="E41">
    <cfRule type="cellIs" dxfId="12" priority="5" stopIfTrue="1" operator="lessThan">
      <formula>$K$41</formula>
    </cfRule>
  </conditionalFormatting>
  <conditionalFormatting sqref="F39">
    <cfRule type="expression" dxfId="11" priority="18" stopIfTrue="1">
      <formula>$AC$38=5</formula>
    </cfRule>
  </conditionalFormatting>
  <conditionalFormatting sqref="F40">
    <cfRule type="expression" dxfId="10" priority="12" stopIfTrue="1">
      <formula>$AC$42=5</formula>
    </cfRule>
  </conditionalFormatting>
  <conditionalFormatting sqref="F41">
    <cfRule type="cellIs" dxfId="9" priority="6" stopIfTrue="1" operator="lessThanOrEqual">
      <formula>$K$41-$E$41-$D$41</formula>
    </cfRule>
  </conditionalFormatting>
  <conditionalFormatting sqref="G39">
    <cfRule type="expression" dxfId="8" priority="19" stopIfTrue="1">
      <formula>$AD$38=5</formula>
    </cfRule>
  </conditionalFormatting>
  <conditionalFormatting sqref="G40">
    <cfRule type="expression" dxfId="7" priority="13" stopIfTrue="1">
      <formula>$AD$42=5</formula>
    </cfRule>
  </conditionalFormatting>
  <conditionalFormatting sqref="G41">
    <cfRule type="cellIs" dxfId="6" priority="7" stopIfTrue="1" operator="lessThanOrEqual">
      <formula>$K$41-($D$41+$E$41+$F$41)</formula>
    </cfRule>
  </conditionalFormatting>
  <conditionalFormatting sqref="H39">
    <cfRule type="expression" dxfId="5" priority="20" stopIfTrue="1">
      <formula>$AE$38=5</formula>
    </cfRule>
  </conditionalFormatting>
  <conditionalFormatting sqref="H40">
    <cfRule type="expression" dxfId="4" priority="14" stopIfTrue="1">
      <formula>$AE$42=5</formula>
    </cfRule>
  </conditionalFormatting>
  <conditionalFormatting sqref="H41">
    <cfRule type="cellIs" dxfId="3" priority="8" stopIfTrue="1" operator="lessThanOrEqual">
      <formula>$K$41-($D$41+$E$41+$F$41+$G$41)</formula>
    </cfRule>
  </conditionalFormatting>
  <conditionalFormatting sqref="I39">
    <cfRule type="expression" dxfId="2" priority="21" stopIfTrue="1">
      <formula>$AF$38=5</formula>
    </cfRule>
  </conditionalFormatting>
  <conditionalFormatting sqref="I40">
    <cfRule type="expression" dxfId="1" priority="15" stopIfTrue="1">
      <formula>$AF$42=5</formula>
    </cfRule>
  </conditionalFormatting>
  <conditionalFormatting sqref="I41">
    <cfRule type="cellIs" dxfId="0" priority="9" stopIfTrue="1" operator="lessThanOrEqual">
      <formula>$K$41-($D$41+$E$41+$F$41+$G$41+$H$41)</formula>
    </cfRule>
  </conditionalFormatting>
  <printOptions horizontalCentered="1"/>
  <pageMargins left="0" right="0" top="0.78740157480314965" bottom="0.78740157480314965" header="0.51181102362204722" footer="0.51181102362204722"/>
  <pageSetup paperSize="9" scale="76" fitToWidth="3" fitToHeight="3" orientation="portrait" horizontalDpi="300" verticalDpi="300" r:id="rId1"/>
  <headerFooter alignWithMargins="0">
    <oddFooter>&amp;L&amp;8Bemessung_Mineralölabscheider_RB 16_Bemessung &amp;C&amp;8Seite &amp;P von &amp;N&amp;R&amp;8Version: 01.05.2026</oddFooter>
  </headerFooter>
  <rowBreaks count="3" manualBreakCount="3">
    <brk id="63" max="15" man="1"/>
    <brk id="122" max="15" man="1"/>
    <brk id="15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3"/>
  <sheetViews>
    <sheetView showGridLines="0" view="pageBreakPreview" topLeftCell="A10" zoomScaleNormal="115" zoomScaleSheetLayoutView="100" workbookViewId="0">
      <selection activeCell="H42" sqref="H42"/>
    </sheetView>
  </sheetViews>
  <sheetFormatPr baseColWidth="10" defaultColWidth="11.453125" defaultRowHeight="15" x14ac:dyDescent="0.3"/>
  <cols>
    <col min="1" max="1" width="5.6328125" style="2" bestFit="1" customWidth="1"/>
    <col min="2" max="4" width="5.6328125" style="2" customWidth="1"/>
    <col min="5" max="5" width="8.6328125" style="2" bestFit="1" customWidth="1"/>
    <col min="6" max="6" width="9.54296875" style="2" customWidth="1"/>
    <col min="7" max="8" width="5.6328125" style="2" customWidth="1"/>
    <col min="9" max="9" width="7.08984375" style="2" bestFit="1" customWidth="1"/>
    <col min="10" max="10" width="6.54296875" style="2" bestFit="1" customWidth="1"/>
    <col min="11" max="15" width="5.6328125" style="2" customWidth="1"/>
    <col min="16" max="23" width="11.453125" style="2" hidden="1" customWidth="1"/>
    <col min="24" max="24" width="0" style="2" hidden="1" customWidth="1"/>
    <col min="25" max="16384" width="11.453125" style="2"/>
  </cols>
  <sheetData>
    <row r="1" spans="1:23" x14ac:dyDescent="0.3">
      <c r="A1" s="301" t="s">
        <v>173</v>
      </c>
      <c r="B1" s="302"/>
      <c r="C1" s="303"/>
      <c r="D1" s="307" t="str">
        <f>IF(Eingabetabelle!D1="","",Eingabetabelle!D1)</f>
        <v/>
      </c>
      <c r="E1" s="308"/>
      <c r="F1" s="308"/>
      <c r="G1" s="308"/>
      <c r="H1" s="308"/>
      <c r="I1" s="308"/>
      <c r="J1" s="308"/>
      <c r="K1" s="308"/>
      <c r="L1" s="308"/>
      <c r="M1" s="309"/>
      <c r="N1" s="128"/>
      <c r="O1" s="104"/>
    </row>
    <row r="2" spans="1:23" ht="21.75" customHeight="1" x14ac:dyDescent="0.3">
      <c r="A2" s="304"/>
      <c r="B2" s="305"/>
      <c r="C2" s="306"/>
      <c r="D2" s="310"/>
      <c r="E2" s="311"/>
      <c r="F2" s="311"/>
      <c r="G2" s="311"/>
      <c r="H2" s="311"/>
      <c r="I2" s="311"/>
      <c r="J2" s="311"/>
      <c r="K2" s="311"/>
      <c r="L2" s="311"/>
      <c r="M2" s="312"/>
      <c r="N2" s="129"/>
      <c r="O2" s="106"/>
    </row>
    <row r="3" spans="1:23" ht="21" customHeight="1" x14ac:dyDescent="0.4">
      <c r="A3" s="20"/>
      <c r="B3" s="30"/>
      <c r="C3" s="31"/>
      <c r="D3" s="31"/>
      <c r="E3" s="31"/>
      <c r="F3" s="32"/>
      <c r="G3" s="32"/>
      <c r="H3" s="31"/>
      <c r="I3" s="31"/>
      <c r="J3" s="31"/>
      <c r="K3" s="31"/>
      <c r="L3" s="31"/>
      <c r="M3" s="31"/>
      <c r="N3" s="4"/>
      <c r="O3" s="104"/>
    </row>
    <row r="4" spans="1:23" x14ac:dyDescent="0.3">
      <c r="A4" s="42"/>
      <c r="O4" s="22"/>
    </row>
    <row r="5" spans="1:23" x14ac:dyDescent="0.3">
      <c r="A5" s="42"/>
      <c r="O5" s="22"/>
    </row>
    <row r="6" spans="1:23" ht="20" x14ac:dyDescent="0.4">
      <c r="A6" s="20" t="s">
        <v>61</v>
      </c>
      <c r="B6" s="30" t="s">
        <v>225</v>
      </c>
      <c r="C6" s="30"/>
      <c r="D6" s="30"/>
      <c r="E6" s="30"/>
      <c r="F6" s="30"/>
      <c r="G6" s="30"/>
      <c r="H6" s="30"/>
      <c r="I6" s="30"/>
      <c r="J6" s="30"/>
      <c r="K6" s="30"/>
      <c r="L6" s="30"/>
      <c r="M6" s="30"/>
      <c r="N6" s="30"/>
      <c r="O6" s="63"/>
      <c r="P6" s="4"/>
    </row>
    <row r="7" spans="1:23" ht="20" x14ac:dyDescent="0.4">
      <c r="A7" s="20"/>
      <c r="B7" s="30"/>
      <c r="C7" s="31"/>
      <c r="D7" s="31"/>
      <c r="E7" s="31"/>
      <c r="F7" s="32"/>
      <c r="G7" s="32"/>
      <c r="H7" s="31"/>
      <c r="I7" s="31"/>
      <c r="J7" s="31"/>
      <c r="K7" s="31"/>
      <c r="L7" s="31"/>
      <c r="M7" s="31"/>
      <c r="N7" s="31"/>
      <c r="O7" s="63"/>
      <c r="P7" s="4"/>
    </row>
    <row r="8" spans="1:23" ht="17.5" x14ac:dyDescent="0.35">
      <c r="A8" s="20"/>
      <c r="B8" s="361" t="s">
        <v>339</v>
      </c>
      <c r="C8" s="361"/>
      <c r="D8" s="361"/>
      <c r="E8" s="361"/>
      <c r="F8" s="361"/>
      <c r="G8" s="361"/>
      <c r="H8" s="361"/>
      <c r="I8" s="361"/>
      <c r="J8" s="361"/>
      <c r="K8" s="361"/>
      <c r="L8" s="361"/>
      <c r="M8" s="361"/>
      <c r="N8" s="361"/>
      <c r="O8" s="63"/>
      <c r="P8" s="4"/>
    </row>
    <row r="9" spans="1:23" ht="19.5" customHeight="1" x14ac:dyDescent="0.35">
      <c r="A9" s="20"/>
      <c r="B9" s="361"/>
      <c r="C9" s="361"/>
      <c r="D9" s="361"/>
      <c r="E9" s="361"/>
      <c r="F9" s="361"/>
      <c r="G9" s="361"/>
      <c r="H9" s="361"/>
      <c r="I9" s="361"/>
      <c r="J9" s="361"/>
      <c r="K9" s="361"/>
      <c r="L9" s="361"/>
      <c r="M9" s="361"/>
      <c r="N9" s="361"/>
      <c r="O9" s="63"/>
      <c r="P9" s="4"/>
    </row>
    <row r="10" spans="1:23" x14ac:dyDescent="0.3">
      <c r="A10" s="33"/>
      <c r="B10" s="4"/>
      <c r="C10" s="4"/>
      <c r="D10" s="4"/>
      <c r="E10" s="4"/>
      <c r="F10" s="4"/>
      <c r="G10" s="4"/>
      <c r="H10" s="4"/>
      <c r="I10" s="4"/>
      <c r="J10" s="4"/>
      <c r="K10" s="4"/>
      <c r="L10" s="4"/>
      <c r="M10" s="4"/>
      <c r="N10" s="4"/>
      <c r="O10" s="34"/>
      <c r="P10" s="4"/>
    </row>
    <row r="11" spans="1:23" x14ac:dyDescent="0.3">
      <c r="A11" s="20" t="s">
        <v>62</v>
      </c>
      <c r="B11" s="227" t="s">
        <v>53</v>
      </c>
      <c r="C11" s="227"/>
      <c r="D11" s="227"/>
      <c r="E11" s="227"/>
      <c r="F11" s="227"/>
      <c r="G11" s="227"/>
      <c r="H11" s="227"/>
      <c r="I11" s="227"/>
      <c r="J11" s="227"/>
      <c r="K11" s="227"/>
      <c r="L11" s="227"/>
      <c r="M11" s="227"/>
      <c r="N11" s="227"/>
      <c r="O11" s="34"/>
      <c r="P11" s="4"/>
    </row>
    <row r="12" spans="1:23" x14ac:dyDescent="0.3">
      <c r="A12" s="20"/>
      <c r="B12" s="362" t="s">
        <v>338</v>
      </c>
      <c r="C12" s="362"/>
      <c r="D12" s="362"/>
      <c r="E12" s="362"/>
      <c r="F12" s="362"/>
      <c r="G12" s="362"/>
      <c r="H12" s="362"/>
      <c r="I12" s="362"/>
      <c r="J12" s="362"/>
      <c r="K12" s="362"/>
      <c r="L12" s="362"/>
      <c r="M12" s="362"/>
      <c r="N12" s="362"/>
      <c r="O12" s="34"/>
      <c r="P12" s="4"/>
    </row>
    <row r="13" spans="1:23" x14ac:dyDescent="0.3">
      <c r="A13" s="20"/>
      <c r="B13" s="16"/>
      <c r="C13" s="16"/>
      <c r="D13" s="16"/>
      <c r="E13" s="16"/>
      <c r="F13" s="16"/>
      <c r="G13" s="16"/>
      <c r="H13" s="16"/>
      <c r="I13" s="16"/>
      <c r="J13" s="16"/>
      <c r="K13" s="16"/>
      <c r="L13" s="16"/>
      <c r="M13" s="16"/>
      <c r="N13" s="16"/>
      <c r="O13" s="34"/>
      <c r="P13" s="4"/>
    </row>
    <row r="14" spans="1:23" x14ac:dyDescent="0.3">
      <c r="A14" s="33"/>
      <c r="B14" s="28" t="s">
        <v>169</v>
      </c>
      <c r="C14" s="64"/>
      <c r="D14" s="64"/>
      <c r="E14" s="28"/>
      <c r="F14" s="28"/>
      <c r="G14" s="36" t="s">
        <v>29</v>
      </c>
      <c r="H14" s="36" t="s">
        <v>30</v>
      </c>
      <c r="I14" s="36">
        <f>ROUNDUP(W14,0)</f>
        <v>0</v>
      </c>
      <c r="J14" s="64"/>
      <c r="K14" s="64"/>
      <c r="L14" s="65"/>
      <c r="M14" s="65"/>
      <c r="N14" s="64"/>
      <c r="O14" s="66"/>
      <c r="P14" s="4"/>
      <c r="W14" s="2">
        <f>Bemessung!E137</f>
        <v>0</v>
      </c>
    </row>
    <row r="15" spans="1:23" x14ac:dyDescent="0.3">
      <c r="A15" s="33"/>
      <c r="B15" s="28"/>
      <c r="C15" s="64"/>
      <c r="D15" s="64"/>
      <c r="E15" s="28"/>
      <c r="F15" s="28"/>
      <c r="G15" s="28"/>
      <c r="H15" s="36"/>
      <c r="I15" s="36"/>
      <c r="J15" s="64"/>
      <c r="K15" s="64"/>
      <c r="L15" s="65"/>
      <c r="M15" s="65"/>
      <c r="N15" s="64"/>
      <c r="O15" s="66"/>
      <c r="P15" s="4"/>
    </row>
    <row r="16" spans="1:23" x14ac:dyDescent="0.3">
      <c r="A16" s="35"/>
      <c r="B16" s="16" t="s">
        <v>170</v>
      </c>
      <c r="C16" s="36"/>
      <c r="D16" s="36"/>
      <c r="E16" s="36"/>
      <c r="F16" s="36"/>
      <c r="G16" s="36" t="s">
        <v>65</v>
      </c>
      <c r="H16" s="36" t="s">
        <v>30</v>
      </c>
      <c r="I16" s="36">
        <f>Bemessung!O144/1000</f>
        <v>0</v>
      </c>
      <c r="J16" s="36" t="s">
        <v>159</v>
      </c>
      <c r="K16" s="16" t="s">
        <v>171</v>
      </c>
      <c r="L16" s="36"/>
      <c r="M16" s="36"/>
      <c r="N16" s="28">
        <f>Bemessung!O146/1000</f>
        <v>0.6</v>
      </c>
      <c r="O16" s="67" t="s">
        <v>159</v>
      </c>
      <c r="P16" s="4"/>
    </row>
    <row r="17" spans="1:23" x14ac:dyDescent="0.3">
      <c r="A17" s="42"/>
      <c r="B17" s="36"/>
      <c r="C17" s="36"/>
      <c r="D17" s="36"/>
      <c r="E17" s="36"/>
      <c r="F17" s="36"/>
      <c r="G17" s="36"/>
      <c r="H17" s="36"/>
      <c r="I17" s="36"/>
      <c r="J17" s="36"/>
      <c r="K17" s="36"/>
      <c r="L17" s="36"/>
      <c r="M17" s="36"/>
      <c r="N17" s="28"/>
      <c r="O17" s="67"/>
    </row>
    <row r="18" spans="1:23" x14ac:dyDescent="0.3">
      <c r="A18" s="42"/>
      <c r="B18" s="16" t="s">
        <v>172</v>
      </c>
      <c r="C18" s="36"/>
      <c r="D18" s="36"/>
      <c r="E18" s="40"/>
      <c r="F18" s="36"/>
      <c r="G18" s="36" t="s">
        <v>50</v>
      </c>
      <c r="H18" s="36" t="s">
        <v>30</v>
      </c>
      <c r="I18" s="40">
        <f>Bemessung!E66</f>
        <v>0</v>
      </c>
      <c r="J18" s="362" t="s">
        <v>160</v>
      </c>
      <c r="K18" s="362"/>
      <c r="L18" s="36"/>
      <c r="M18" s="36"/>
      <c r="N18" s="68"/>
      <c r="O18" s="67"/>
    </row>
    <row r="19" spans="1:23" x14ac:dyDescent="0.3">
      <c r="A19" s="42"/>
      <c r="B19" s="28"/>
      <c r="C19" s="28"/>
      <c r="D19" s="28"/>
      <c r="E19" s="28"/>
      <c r="F19" s="28"/>
      <c r="G19" s="28"/>
      <c r="H19" s="28"/>
      <c r="I19" s="28"/>
      <c r="J19" s="28"/>
      <c r="K19" s="28"/>
      <c r="L19" s="28"/>
      <c r="M19" s="28"/>
      <c r="N19" s="68"/>
      <c r="O19" s="67"/>
    </row>
    <row r="20" spans="1:23" x14ac:dyDescent="0.3">
      <c r="A20" s="42"/>
      <c r="B20" s="28"/>
      <c r="C20" s="28"/>
      <c r="D20" s="28"/>
      <c r="E20" s="28"/>
      <c r="F20" s="28"/>
      <c r="G20" s="28"/>
      <c r="H20" s="28"/>
      <c r="I20" s="28"/>
      <c r="J20" s="28"/>
      <c r="K20" s="28"/>
      <c r="L20" s="28"/>
      <c r="M20" s="28"/>
      <c r="N20" s="68"/>
      <c r="O20" s="67"/>
    </row>
    <row r="21" spans="1:23" x14ac:dyDescent="0.3">
      <c r="A21" s="42"/>
      <c r="B21" s="28"/>
      <c r="C21" s="28"/>
      <c r="D21" s="28"/>
      <c r="E21" s="28"/>
      <c r="F21" s="28"/>
      <c r="G21" s="28"/>
      <c r="H21" s="28"/>
      <c r="I21" s="28"/>
      <c r="J21" s="28"/>
      <c r="K21" s="28"/>
      <c r="L21" s="28"/>
      <c r="M21" s="28"/>
      <c r="N21" s="68"/>
      <c r="O21" s="67"/>
    </row>
    <row r="22" spans="1:23" x14ac:dyDescent="0.3">
      <c r="A22" s="20" t="s">
        <v>63</v>
      </c>
      <c r="B22" s="227" t="s">
        <v>59</v>
      </c>
      <c r="C22" s="227"/>
      <c r="D22" s="227"/>
      <c r="E22" s="227"/>
      <c r="F22" s="227"/>
      <c r="G22" s="227"/>
      <c r="H22" s="227"/>
      <c r="I22" s="227"/>
      <c r="J22" s="227"/>
      <c r="K22" s="227"/>
      <c r="L22" s="227"/>
      <c r="M22" s="227"/>
      <c r="N22" s="227"/>
      <c r="O22" s="67"/>
    </row>
    <row r="23" spans="1:23" x14ac:dyDescent="0.3">
      <c r="A23" s="20"/>
      <c r="B23" s="362" t="s">
        <v>337</v>
      </c>
      <c r="C23" s="362"/>
      <c r="D23" s="362"/>
      <c r="E23" s="362"/>
      <c r="F23" s="362"/>
      <c r="G23" s="362"/>
      <c r="H23" s="362"/>
      <c r="I23" s="362"/>
      <c r="J23" s="362"/>
      <c r="K23" s="362"/>
      <c r="L23" s="362"/>
      <c r="M23" s="362"/>
      <c r="N23" s="362"/>
      <c r="O23" s="67"/>
    </row>
    <row r="24" spans="1:23" x14ac:dyDescent="0.3">
      <c r="A24" s="20"/>
      <c r="B24" s="16"/>
      <c r="C24" s="16"/>
      <c r="D24" s="16"/>
      <c r="E24" s="16"/>
      <c r="F24" s="16"/>
      <c r="G24" s="16"/>
      <c r="H24" s="16"/>
      <c r="I24" s="16"/>
      <c r="J24" s="16"/>
      <c r="K24" s="16"/>
      <c r="L24" s="16"/>
      <c r="M24" s="16"/>
      <c r="N24" s="16"/>
      <c r="O24" s="67"/>
      <c r="Q24" s="2">
        <f>Bemessung!E66</f>
        <v>0</v>
      </c>
      <c r="R24" s="2">
        <f>IF(Q24&gt;0.85,2,1)</f>
        <v>1</v>
      </c>
      <c r="S24" s="2">
        <f>IF(Q24&gt;0.9,3,0)</f>
        <v>0</v>
      </c>
      <c r="U24" s="5">
        <f>MAX(R24:S24)</f>
        <v>1</v>
      </c>
    </row>
    <row r="25" spans="1:23" x14ac:dyDescent="0.3">
      <c r="A25" s="33"/>
      <c r="B25" s="28" t="s">
        <v>169</v>
      </c>
      <c r="C25" s="64"/>
      <c r="D25" s="64"/>
      <c r="E25" s="28"/>
      <c r="F25" s="28"/>
      <c r="G25" s="36" t="s">
        <v>29</v>
      </c>
      <c r="H25" s="36" t="s">
        <v>30</v>
      </c>
      <c r="I25" s="36">
        <f>ROUNDUP(W25,0)</f>
        <v>0</v>
      </c>
      <c r="J25" s="64"/>
      <c r="K25" s="64"/>
      <c r="L25" s="65"/>
      <c r="M25" s="65"/>
      <c r="N25" s="64"/>
      <c r="O25" s="66"/>
      <c r="Q25" s="2">
        <f>Eingabetabelle!H32</f>
        <v>0</v>
      </c>
      <c r="R25" s="2">
        <f>IF(Q25&gt;2,1,1)</f>
        <v>1</v>
      </c>
      <c r="S25" s="2">
        <f>IF(Q25&gt;5,1.25,0)</f>
        <v>0</v>
      </c>
      <c r="T25" s="2">
        <f>IF(Q25&gt;10,1.5,0)</f>
        <v>0</v>
      </c>
      <c r="U25" s="5">
        <f>MAX(R25:T25)</f>
        <v>1</v>
      </c>
      <c r="W25" s="2">
        <f>W14*U24</f>
        <v>0</v>
      </c>
    </row>
    <row r="26" spans="1:23" x14ac:dyDescent="0.3">
      <c r="A26" s="35"/>
      <c r="B26" s="107" t="s">
        <v>169</v>
      </c>
      <c r="C26" s="108"/>
      <c r="D26" s="108"/>
      <c r="E26" s="107"/>
      <c r="F26" s="107"/>
      <c r="G26" s="101" t="s">
        <v>29</v>
      </c>
      <c r="H26" s="101" t="s">
        <v>30</v>
      </c>
      <c r="I26" s="101">
        <f>ROUNDUP(W26,0)</f>
        <v>0</v>
      </c>
      <c r="J26" s="109" t="s">
        <v>57</v>
      </c>
      <c r="K26" s="64"/>
      <c r="L26" s="65"/>
      <c r="M26" s="65"/>
      <c r="N26" s="64"/>
      <c r="O26" s="66"/>
      <c r="W26" s="2">
        <f>W25*U25</f>
        <v>0</v>
      </c>
    </row>
    <row r="27" spans="1:23" x14ac:dyDescent="0.3">
      <c r="A27" s="35"/>
      <c r="B27" s="107" t="s">
        <v>263</v>
      </c>
      <c r="C27" s="108"/>
      <c r="D27" s="108"/>
      <c r="E27" s="107"/>
      <c r="F27" s="107"/>
      <c r="G27" s="101"/>
      <c r="H27" s="101"/>
      <c r="I27" s="101"/>
      <c r="J27" s="64"/>
      <c r="K27" s="64"/>
      <c r="L27" s="65"/>
      <c r="M27" s="65"/>
      <c r="N27" s="64"/>
      <c r="O27" s="66"/>
    </row>
    <row r="28" spans="1:23" x14ac:dyDescent="0.3">
      <c r="A28" s="35"/>
      <c r="B28" s="28"/>
      <c r="C28" s="64"/>
      <c r="D28" s="64"/>
      <c r="E28" s="28"/>
      <c r="F28" s="28"/>
      <c r="G28" s="36"/>
      <c r="H28" s="36"/>
      <c r="I28" s="36"/>
      <c r="J28" s="64"/>
      <c r="K28" s="64"/>
      <c r="L28" s="65"/>
      <c r="M28" s="65"/>
      <c r="N28" s="64"/>
      <c r="O28" s="66"/>
    </row>
    <row r="29" spans="1:23" x14ac:dyDescent="0.3">
      <c r="A29" s="42"/>
      <c r="B29" s="16" t="s">
        <v>170</v>
      </c>
      <c r="C29" s="36"/>
      <c r="D29" s="36"/>
      <c r="E29" s="36"/>
      <c r="F29" s="36"/>
      <c r="G29" s="36" t="s">
        <v>65</v>
      </c>
      <c r="H29" s="36" t="s">
        <v>30</v>
      </c>
      <c r="I29" s="36">
        <f>I16</f>
        <v>0</v>
      </c>
      <c r="J29" s="36" t="s">
        <v>159</v>
      </c>
      <c r="K29" s="16" t="s">
        <v>171</v>
      </c>
      <c r="L29" s="36"/>
      <c r="M29" s="36"/>
      <c r="N29" s="28">
        <f>N16</f>
        <v>0.6</v>
      </c>
      <c r="O29" s="67" t="s">
        <v>159</v>
      </c>
    </row>
    <row r="30" spans="1:23" x14ac:dyDescent="0.3">
      <c r="A30" s="42"/>
      <c r="B30" s="36"/>
      <c r="C30" s="36"/>
      <c r="D30" s="36"/>
      <c r="E30" s="36"/>
      <c r="F30" s="36"/>
      <c r="G30" s="36"/>
      <c r="H30" s="36"/>
      <c r="I30" s="36"/>
      <c r="J30" s="36"/>
      <c r="K30" s="36"/>
      <c r="L30" s="36"/>
      <c r="M30" s="36"/>
      <c r="N30" s="28"/>
      <c r="O30" s="67"/>
    </row>
    <row r="31" spans="1:23" x14ac:dyDescent="0.3">
      <c r="A31" s="42"/>
      <c r="B31" s="16" t="s">
        <v>172</v>
      </c>
      <c r="C31" s="36"/>
      <c r="D31" s="36"/>
      <c r="E31" s="40"/>
      <c r="F31" s="36"/>
      <c r="G31" s="36" t="s">
        <v>50</v>
      </c>
      <c r="H31" s="36" t="s">
        <v>30</v>
      </c>
      <c r="I31" s="40">
        <f>I18</f>
        <v>0</v>
      </c>
      <c r="J31" s="362" t="s">
        <v>160</v>
      </c>
      <c r="K31" s="362"/>
      <c r="L31" s="36"/>
      <c r="M31" s="36"/>
      <c r="N31" s="68"/>
      <c r="O31" s="67"/>
    </row>
    <row r="32" spans="1:23" x14ac:dyDescent="0.3">
      <c r="A32" s="42"/>
      <c r="B32" s="3"/>
      <c r="C32" s="3"/>
      <c r="D32" s="3"/>
      <c r="E32" s="3"/>
      <c r="F32" s="3"/>
      <c r="G32" s="3"/>
      <c r="H32" s="3"/>
      <c r="I32" s="3"/>
      <c r="O32" s="22"/>
      <c r="R32" s="5"/>
    </row>
    <row r="33" spans="1:15" x14ac:dyDescent="0.3">
      <c r="A33" s="20"/>
      <c r="B33" s="227"/>
      <c r="C33" s="227"/>
      <c r="D33" s="227"/>
      <c r="E33" s="227"/>
      <c r="F33" s="227"/>
      <c r="G33" s="227"/>
      <c r="H33" s="227"/>
      <c r="I33" s="227"/>
      <c r="J33" s="227"/>
      <c r="K33" s="227"/>
      <c r="L33" s="227"/>
      <c r="M33" s="227"/>
      <c r="N33" s="227"/>
      <c r="O33" s="22"/>
    </row>
    <row r="34" spans="1:15" x14ac:dyDescent="0.3">
      <c r="A34" s="20"/>
      <c r="B34" s="362"/>
      <c r="C34" s="362"/>
      <c r="D34" s="362"/>
      <c r="E34" s="362"/>
      <c r="F34" s="362"/>
      <c r="G34" s="362"/>
      <c r="H34" s="362"/>
      <c r="I34" s="362"/>
      <c r="J34" s="362"/>
      <c r="K34" s="362"/>
      <c r="L34" s="362"/>
      <c r="M34" s="362"/>
      <c r="N34" s="362"/>
      <c r="O34" s="22"/>
    </row>
    <row r="35" spans="1:15" x14ac:dyDescent="0.3">
      <c r="A35" s="42"/>
      <c r="O35" s="22"/>
    </row>
    <row r="36" spans="1:15" x14ac:dyDescent="0.3">
      <c r="A36" s="42"/>
      <c r="O36" s="22"/>
    </row>
    <row r="37" spans="1:15" x14ac:dyDescent="0.3">
      <c r="A37" s="42"/>
      <c r="C37" s="3"/>
      <c r="D37" s="3"/>
      <c r="E37" s="45"/>
      <c r="F37" s="3"/>
      <c r="G37" s="3"/>
      <c r="H37" s="3"/>
      <c r="I37" s="45"/>
      <c r="J37" s="3"/>
      <c r="K37" s="3"/>
      <c r="L37" s="3"/>
      <c r="M37" s="3"/>
      <c r="O37" s="22"/>
    </row>
    <row r="38" spans="1:15" x14ac:dyDescent="0.3">
      <c r="A38" s="47"/>
      <c r="B38" s="29"/>
      <c r="C38" s="29"/>
      <c r="D38" s="29"/>
      <c r="E38" s="29"/>
      <c r="F38" s="29"/>
      <c r="G38" s="29"/>
      <c r="H38" s="29"/>
      <c r="I38" s="29"/>
      <c r="J38" s="29"/>
      <c r="K38" s="29"/>
      <c r="L38" s="77"/>
      <c r="M38" s="77"/>
      <c r="N38" s="77"/>
      <c r="O38" s="79"/>
    </row>
    <row r="41" spans="1:15" x14ac:dyDescent="0.3">
      <c r="B41"/>
      <c r="C41"/>
      <c r="D41"/>
      <c r="E41"/>
      <c r="F41"/>
      <c r="G41"/>
      <c r="H41"/>
      <c r="I41"/>
      <c r="J41"/>
      <c r="K41"/>
      <c r="L41"/>
      <c r="M41"/>
      <c r="N41"/>
    </row>
    <row r="42" spans="1:15" x14ac:dyDescent="0.3">
      <c r="B42"/>
      <c r="C42"/>
      <c r="D42"/>
      <c r="E42"/>
      <c r="F42"/>
      <c r="G42"/>
      <c r="H42"/>
      <c r="I42"/>
      <c r="J42"/>
      <c r="K42"/>
      <c r="L42"/>
      <c r="M42"/>
      <c r="N42"/>
    </row>
    <row r="43" spans="1:15" x14ac:dyDescent="0.3">
      <c r="B43"/>
      <c r="C43"/>
      <c r="D43"/>
      <c r="E43"/>
      <c r="F43"/>
      <c r="G43"/>
      <c r="H43"/>
      <c r="I43"/>
      <c r="J43"/>
      <c r="K43"/>
      <c r="L43"/>
      <c r="M43"/>
      <c r="N43"/>
    </row>
  </sheetData>
  <sheetProtection algorithmName="SHA-512" hashValue="bnk936NyDmAT/47gIZKMc3nHUwxtLLGVrIcPzdt4+xuyn6iQINFEU6gi21cogPpU+CWSGRaeaVvv8bdzX2LGYw==" saltValue="2Zevn7n6GJt5aQFQaGQEMQ==" spinCount="100000" sheet="1" objects="1" scenarios="1"/>
  <mergeCells count="11">
    <mergeCell ref="B8:N9"/>
    <mergeCell ref="A1:C2"/>
    <mergeCell ref="D1:M2"/>
    <mergeCell ref="B33:N33"/>
    <mergeCell ref="B34:N34"/>
    <mergeCell ref="B11:N11"/>
    <mergeCell ref="B22:N22"/>
    <mergeCell ref="B23:N23"/>
    <mergeCell ref="B12:N12"/>
    <mergeCell ref="J18:K18"/>
    <mergeCell ref="J31:K3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&amp;L&amp;8Bemessung_Mineralölabscheider_RB 16_erf. MÖA&amp;C&amp;8Seite &amp;P von &amp;N&amp;R&amp;8Version: 01.05.2026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e5a381-250f-4682-876a-1d80b984fa87" xsi:nil="true"/>
    <_dlc_DocId xmlns="07e5a381-250f-4682-876a-1d80b984fa87">CTYYQ2EYXXZH-496616239-6624</_dlc_DocId>
    <_dlc_DocIdUrl xmlns="07e5a381-250f-4682-876a-1d80b984fa87">
      <Url>https://oewavat.sharepoint.com/sites/Dokumente/_layouts/15/DocIdRedir.aspx?ID=CTYYQ2EYXXZH-496616239-6624</Url>
      <Description>CTYYQ2EYXXZH-496616239-6624</Description>
    </_dlc_DocIdUrl>
    <lcf76f155ced4ddcb4097134ff3c332f xmlns="a52c9220-6853-46ea-b727-1b4fe5b3ba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35E81A152D0A6F479035E1EB84C29C1F" ma:contentTypeVersion="11" ma:contentTypeDescription="Ein neues Dokument erstellen." ma:contentTypeScope="" ma:versionID="13292b70d6df87fa1cf2ff048711630e">
  <xsd:schema xmlns:xsd="http://www.w3.org/2001/XMLSchema" xmlns:xs="http://www.w3.org/2001/XMLSchema" xmlns:p="http://schemas.microsoft.com/office/2006/metadata/properties" xmlns:ns2="07e5a381-250f-4682-876a-1d80b984fa87" xmlns:ns3="a52c9220-6853-46ea-b727-1b4fe5b3ba38" targetNamespace="http://schemas.microsoft.com/office/2006/metadata/properties" ma:root="true" ma:fieldsID="c7616bf5f37ab311b9d6e511616bd3a5" ns2:_="" ns3:_="">
    <xsd:import namespace="07e5a381-250f-4682-876a-1d80b984fa87"/>
    <xsd:import namespace="a52c9220-6853-46ea-b727-1b4fe5b3ba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5a381-250f-4682-876a-1d80b984fa87"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TaxCatchAll" ma:index="17" nillable="true" ma:displayName="Taxonomy Catch All Column" ma:hidden="true" ma:list="{5d66ef51-3a05-4b3d-ba9c-ea27194b213f}" ma:internalName="TaxCatchAll" ma:showField="CatchAllData" ma:web="07e5a381-250f-4682-876a-1d80b984f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2c9220-6853-46ea-b727-1b4fe5b3ba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da24e22c-738f-4a7e-8846-91ed1537bac6"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950A3-3092-4E81-A98B-80E11605A8FE}">
  <ds:schemaRefs>
    <ds:schemaRef ds:uri="http://schemas.openxmlformats.org/package/2006/metadata/core-properties"/>
    <ds:schemaRef ds:uri="ef7eee3c-9c7b-45fe-a9c1-4795dc7778e2"/>
    <ds:schemaRef ds:uri="http://schemas.microsoft.com/office/infopath/2007/PartnerControls"/>
    <ds:schemaRef ds:uri="http://purl.org/dc/terms/"/>
    <ds:schemaRef ds:uri="07e5a381-250f-4682-876a-1d80b984fa87"/>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a52c9220-6853-46ea-b727-1b4fe5b3ba38"/>
  </ds:schemaRefs>
</ds:datastoreItem>
</file>

<file path=customXml/itemProps2.xml><?xml version="1.0" encoding="utf-8"?>
<ds:datastoreItem xmlns:ds="http://schemas.openxmlformats.org/officeDocument/2006/customXml" ds:itemID="{C3769967-AA8F-4AC0-B67C-62FE93767204}">
  <ds:schemaRefs>
    <ds:schemaRef ds:uri="http://schemas.microsoft.com/sharepoint/v3/contenttype/forms"/>
  </ds:schemaRefs>
</ds:datastoreItem>
</file>

<file path=customXml/itemProps3.xml><?xml version="1.0" encoding="utf-8"?>
<ds:datastoreItem xmlns:ds="http://schemas.openxmlformats.org/officeDocument/2006/customXml" ds:itemID="{8A13B0C3-EB0A-42DE-B31E-7AEEE409E6BC}">
  <ds:schemaRefs>
    <ds:schemaRef ds:uri="http://schemas.microsoft.com/sharepoint/events"/>
  </ds:schemaRefs>
</ds:datastoreItem>
</file>

<file path=customXml/itemProps4.xml><?xml version="1.0" encoding="utf-8"?>
<ds:datastoreItem xmlns:ds="http://schemas.openxmlformats.org/officeDocument/2006/customXml" ds:itemID="{5586C979-CCCC-4987-9CAA-265B6BE5C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5a381-250f-4682-876a-1d80b984fa87"/>
    <ds:schemaRef ds:uri="a52c9220-6853-46ea-b727-1b4fe5b3b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Eingabetabelle</vt:lpstr>
      <vt:lpstr>Erschwernisfaktortabelle</vt:lpstr>
      <vt:lpstr>Dichtetabelle</vt:lpstr>
      <vt:lpstr>Bemessung</vt:lpstr>
      <vt:lpstr>erford. Mineralölabscheider</vt:lpstr>
      <vt:lpstr>Bemessung!Druckbereich</vt:lpstr>
      <vt:lpstr>Eingabetabelle!Druckbereich</vt:lpstr>
      <vt:lpstr>'erford. Mineralölabscheider'!Druckbereich</vt:lpstr>
      <vt:lpstr>Erschwernisfaktortabelle!Druckbereich</vt:lpstr>
    </vt:vector>
  </TitlesOfParts>
  <Company>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Bemessung MÖA laut EN 858</dc:title>
  <dc:creator>SW Umwelttechnik</dc:creator>
  <cp:lastModifiedBy>Rothhaupt Michael AIZ</cp:lastModifiedBy>
  <cp:lastPrinted>2024-12-19T10:22:16Z</cp:lastPrinted>
  <dcterms:created xsi:type="dcterms:W3CDTF">2003-03-31T14:32:50Z</dcterms:created>
  <dcterms:modified xsi:type="dcterms:W3CDTF">2026-06-02T08:54:43Z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0x01010035E81A152D0A6F479035E1EB84C29C1F</vt:lpwstr>
  </property>
  <property fmtid="{D5CDD505-2E9C-101B-9397-08002B2CF9AE}" pid="3" name="_dlc_DocIdItemGuid">
    <vt:lpwstr>ee452092-6a6d-47c3-9efc-83ae306179bd</vt:lpwstr>
  </property>
  <property fmtid="{D5CDD505-2E9C-101B-9397-08002B2CF9AE}" pid="4" name="MediaServiceImageTags">
    <vt:lpwstr/>
  </property>
</Properties>
</file>