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d.docs.live.net/bfa5900905eafe35/Desktop/"/>
    </mc:Choice>
  </mc:AlternateContent>
  <xr:revisionPtr revIDLastSave="760" documentId="6_{C83BC209-4498-4627-8F9B-D8D3F34437C6}" xr6:coauthVersionLast="47" xr6:coauthVersionMax="47" xr10:uidLastSave="{B1C3D8A6-4427-45F4-A6A5-9ED7D8A09589}"/>
  <bookViews>
    <workbookView xWindow="28680" yWindow="-120" windowWidth="29040" windowHeight="15720" tabRatio="750" activeTab="2" xr2:uid="{F0039C36-8301-410F-A5F4-456571D9E45F}"/>
  </bookViews>
  <sheets>
    <sheet name="Anleitung" sheetId="8" r:id="rId1"/>
    <sheet name="Einstellungen" sheetId="1" r:id="rId2"/>
    <sheet name="Budget Planung" sheetId="3" r:id="rId3"/>
    <sheet name="Budget Aufzeichnung" sheetId="4" r:id="rId4"/>
    <sheet name="Dashboard" sheetId="6" r:id="rId5"/>
    <sheet name="Berechnungen" sheetId="5" state="hidden" r:id="rId6"/>
    <sheet name="Dropdown Daten" sheetId="7" state="hidden" r:id="rId7"/>
  </sheets>
  <definedNames>
    <definedName name="ausgaben_header_row">ROW(Ausgaben[[#Headers],[Ausgaben]])</definedName>
    <definedName name="ausgaben_max_row">MAX(ROW(Ausgaben[]))</definedName>
    <definedName name="ausgaben_min_row">MIN(ROW(Ausgaben[]))</definedName>
    <definedName name="ausgaben_total_row">ROW('Budget Planung'!$C$32)</definedName>
    <definedName name="budget" localSheetId="4">Dashboard!$L1</definedName>
    <definedName name="budget_range" localSheetId="4">Dashboard!$Q1</definedName>
    <definedName name="budget_rank" localSheetId="4">Dashboard!$R1</definedName>
    <definedName name="cc_budget" localSheetId="5">Berechnungen!$K1</definedName>
    <definedName name="cc_delta" localSheetId="5">Berechnungen!$L1</definedName>
    <definedName name="cc_in_focus" localSheetId="5">Berechnungen!$G1</definedName>
    <definedName name="cc_month_number" localSheetId="5">Berechnungen!$F1</definedName>
    <definedName name="cc_show_rem_budget" localSheetId="5">Berechnungen!$I1</definedName>
    <definedName name="cc_show_type" localSheetId="5">Berechnungen!$H1</definedName>
    <definedName name="cc_tracked" localSheetId="5">Berechnungen!$J1</definedName>
    <definedName name="cc_type" localSheetId="5">Berechnungen!$E1</definedName>
    <definedName name="comb_rank" localSheetId="4">Dashboard!$S1</definedName>
    <definedName name="comb_rank_norm" localSheetId="4">Dashboard!$U1</definedName>
    <definedName name="comb_rank_norm_run_range" localSheetId="4">Dashboard!$V1</definedName>
    <definedName name="comb_rank_range" localSheetId="4">Dashboard!$T1</definedName>
    <definedName name="comb_rank_unique" localSheetId="4">Dashboard!$W1</definedName>
    <definedName name="current_date">TODAY()</definedName>
    <definedName name="einkommen_header_row">ROW(Einkommen[[#Headers],[Einkommen]])</definedName>
    <definedName name="einkommen_max_row">MAX(ROW(Einkommen[]))</definedName>
    <definedName name="einkommen_min_row">MIN(ROW(Einkommen[]))</definedName>
    <definedName name="einkommen_total_row">ROW('Budget Planung'!$C$19)</definedName>
    <definedName name="header_row_id" localSheetId="4">Dashboard!$D1</definedName>
    <definedName name="is_cat" localSheetId="4">Dashboard!$F1</definedName>
    <definedName name="is_empty" localSheetId="4">Dashboard!$H1</definedName>
    <definedName name="is_header" localSheetId="4">Dashboard!$E1</definedName>
    <definedName name="is_total" localSheetId="4">Dashboard!$G1</definedName>
    <definedName name="item" localSheetId="4">Dashboard!$J1</definedName>
    <definedName name="out_budget" localSheetId="4">Dashboard!$AA1</definedName>
    <definedName name="out_percentage_completed" localSheetId="4">Dashboard!$AB1</definedName>
    <definedName name="out_tracked" localSheetId="4">Dashboard!$Z1</definedName>
    <definedName name="row_id" localSheetId="4">Dashboard!$C1</definedName>
    <definedName name="savings_rate_calculation_type">Einstellungen!$D$21</definedName>
    <definedName name="selected_period">Berechnungen!$E$20</definedName>
    <definedName name="selected_period_display">Berechnungen!$E$21</definedName>
    <definedName name="selected_year">Berechnungen!$E$19</definedName>
    <definedName name="shift_late_income_starting_day">Einstellungen!$D$17</definedName>
    <definedName name="shift_late_income_status">Einstellungen!$D$15</definedName>
    <definedName name="sort_max_row" localSheetId="4">Dashboard!$N1</definedName>
    <definedName name="sort_min_row" localSheetId="4">Dashboard!$M1</definedName>
    <definedName name="start_jahr">Einstellungen!$D$8</definedName>
    <definedName name="tracked" localSheetId="4">Dashboard!$K1</definedName>
    <definedName name="tracked_range" localSheetId="4">Dashboard!$O1</definedName>
    <definedName name="tracked_rank" localSheetId="4">Dashboard!$P1</definedName>
    <definedName name="type" localSheetId="4">Dashboard!$I1</definedName>
    <definedName name="werte_header_row">ROW(Vermögenswerte[[#Headers],[Vermögenswerte]])</definedName>
    <definedName name="werte_max_row">MAX(ROW(Vermögenswerte[]))</definedName>
    <definedName name="werte_min_row">MIN(ROW(Vermögenswerte[]))</definedName>
    <definedName name="werte_total_row">ROW('Budget Planung'!$C$45)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3" i="6" l="1"/>
  <c r="Q31" i="3"/>
  <c r="I13" i="4"/>
  <c r="I14" i="4"/>
  <c r="I19" i="4"/>
  <c r="I20" i="4"/>
  <c r="I21" i="4"/>
  <c r="I22" i="4"/>
  <c r="I23" i="4"/>
  <c r="I24" i="4"/>
  <c r="I25" i="4"/>
  <c r="I26" i="4"/>
  <c r="I27" i="4"/>
  <c r="I28" i="4"/>
  <c r="I29" i="4"/>
  <c r="I30" i="4"/>
  <c r="I31" i="4"/>
  <c r="I12" i="4"/>
  <c r="I15" i="4"/>
  <c r="I16" i="4"/>
  <c r="I17" i="4"/>
  <c r="I18" i="4"/>
  <c r="M58" i="5"/>
  <c r="N58" i="5"/>
  <c r="O58" i="5"/>
  <c r="M62" i="5"/>
  <c r="N62" i="5"/>
  <c r="O62" i="5"/>
  <c r="M66" i="5"/>
  <c r="N66" i="5"/>
  <c r="O66" i="5"/>
  <c r="M70" i="5"/>
  <c r="N70" i="5"/>
  <c r="O70" i="5"/>
  <c r="M74" i="5"/>
  <c r="N74" i="5"/>
  <c r="O74" i="5"/>
  <c r="M78" i="5"/>
  <c r="N78" i="5"/>
  <c r="O78" i="5"/>
  <c r="M82" i="5"/>
  <c r="N82" i="5"/>
  <c r="O82" i="5"/>
  <c r="M86" i="5"/>
  <c r="N86" i="5"/>
  <c r="O86" i="5"/>
  <c r="M90" i="5"/>
  <c r="N90" i="5"/>
  <c r="O90" i="5"/>
  <c r="M94" i="5"/>
  <c r="N94" i="5"/>
  <c r="O94" i="5"/>
  <c r="M98" i="5"/>
  <c r="N98" i="5"/>
  <c r="O98" i="5"/>
  <c r="M102" i="5"/>
  <c r="N102" i="5"/>
  <c r="O102" i="5"/>
  <c r="I59" i="5"/>
  <c r="I60" i="5"/>
  <c r="I61" i="5"/>
  <c r="I63" i="5"/>
  <c r="I64" i="5"/>
  <c r="I65" i="5"/>
  <c r="I67" i="5"/>
  <c r="I68" i="5"/>
  <c r="I69" i="5"/>
  <c r="I71" i="5"/>
  <c r="I72" i="5"/>
  <c r="I73" i="5"/>
  <c r="I75" i="5"/>
  <c r="I76" i="5"/>
  <c r="I77" i="5"/>
  <c r="I79" i="5"/>
  <c r="I80" i="5"/>
  <c r="I81" i="5"/>
  <c r="I83" i="5"/>
  <c r="I84" i="5"/>
  <c r="I85" i="5"/>
  <c r="I87" i="5"/>
  <c r="I88" i="5"/>
  <c r="I89" i="5"/>
  <c r="I91" i="5"/>
  <c r="I92" i="5"/>
  <c r="I93" i="5"/>
  <c r="I95" i="5"/>
  <c r="I96" i="5"/>
  <c r="I97" i="5"/>
  <c r="I99" i="5"/>
  <c r="I100" i="5"/>
  <c r="I101" i="5"/>
  <c r="I56" i="5"/>
  <c r="I57" i="5"/>
  <c r="I55" i="5"/>
  <c r="H59" i="5"/>
  <c r="H60" i="5"/>
  <c r="H61" i="5"/>
  <c r="H63" i="5"/>
  <c r="H64" i="5"/>
  <c r="H65" i="5"/>
  <c r="H67" i="5"/>
  <c r="H68" i="5"/>
  <c r="H69" i="5"/>
  <c r="H71" i="5"/>
  <c r="H72" i="5"/>
  <c r="H73" i="5"/>
  <c r="H75" i="5"/>
  <c r="H76" i="5"/>
  <c r="H77" i="5"/>
  <c r="H79" i="5"/>
  <c r="H80" i="5"/>
  <c r="H81" i="5"/>
  <c r="H83" i="5"/>
  <c r="H84" i="5"/>
  <c r="H85" i="5"/>
  <c r="H87" i="5"/>
  <c r="H88" i="5"/>
  <c r="H89" i="5"/>
  <c r="H91" i="5"/>
  <c r="H92" i="5"/>
  <c r="H93" i="5"/>
  <c r="H95" i="5"/>
  <c r="H96" i="5"/>
  <c r="H97" i="5"/>
  <c r="H99" i="5"/>
  <c r="H100" i="5"/>
  <c r="H101" i="5"/>
  <c r="H57" i="5"/>
  <c r="H56" i="5"/>
  <c r="H55" i="5"/>
  <c r="F38" i="5" a="1"/>
  <c r="F38" i="5" s="1"/>
  <c r="E38" i="5" s="1" a="1"/>
  <c r="E38" i="5" s="1"/>
  <c r="F39" i="5" a="1"/>
  <c r="F39" i="5" s="1"/>
  <c r="E39" i="5" s="1" a="1"/>
  <c r="E39" i="5" s="1"/>
  <c r="AP35" i="6"/>
  <c r="AI35" i="6"/>
  <c r="AI22" i="6"/>
  <c r="H31" i="4" a="1"/>
  <c r="H31" i="4" s="1"/>
  <c r="H30" i="4" a="1"/>
  <c r="H30" i="4" s="1"/>
  <c r="H29" i="4" a="1"/>
  <c r="H29" i="4" s="1"/>
  <c r="H28" i="4" a="1"/>
  <c r="H28" i="4" s="1"/>
  <c r="H27" i="4" a="1"/>
  <c r="H27" i="4" s="1"/>
  <c r="H26" i="4" a="1"/>
  <c r="H26" i="4" s="1"/>
  <c r="H25" i="4" a="1"/>
  <c r="H25" i="4" s="1"/>
  <c r="H24" i="4" a="1"/>
  <c r="H24" i="4" s="1"/>
  <c r="H23" i="4" a="1"/>
  <c r="H23" i="4" s="1"/>
  <c r="H22" i="4" a="1"/>
  <c r="H22" i="4" s="1"/>
  <c r="H21" i="4" a="1"/>
  <c r="H21" i="4" s="1"/>
  <c r="H20" i="4" a="1"/>
  <c r="H20" i="4" s="1"/>
  <c r="H19" i="4" a="1"/>
  <c r="H19" i="4" s="1"/>
  <c r="C13" i="6" a="1"/>
  <c r="C13" i="6" s="1"/>
  <c r="C14" i="6" s="1" a="1"/>
  <c r="C14" i="6" s="1"/>
  <c r="C15" i="6" s="1" a="1"/>
  <c r="C15" i="6" s="1"/>
  <c r="C16" i="6" s="1" a="1"/>
  <c r="C16" i="6" s="1"/>
  <c r="C17" i="6" s="1" a="1"/>
  <c r="C17" i="6" s="1"/>
  <c r="C18" i="6" s="1" a="1"/>
  <c r="C18" i="6" s="1"/>
  <c r="C19" i="6" s="1" a="1"/>
  <c r="C19" i="6" s="1"/>
  <c r="C20" i="6" s="1" a="1"/>
  <c r="C20" i="6" s="1"/>
  <c r="C21" i="6" s="1" a="1"/>
  <c r="C21" i="6" s="1"/>
  <c r="C22" i="6" s="1" a="1"/>
  <c r="C22" i="6" s="1"/>
  <c r="C23" i="6" s="1" a="1"/>
  <c r="C23" i="6" s="1"/>
  <c r="C24" i="6" s="1" a="1"/>
  <c r="C24" i="6" s="1"/>
  <c r="C25" i="6" s="1" a="1"/>
  <c r="C25" i="6" s="1"/>
  <c r="C26" i="6" s="1" a="1"/>
  <c r="C26" i="6" s="1"/>
  <c r="C27" i="6" s="1" a="1"/>
  <c r="C27" i="6" s="1"/>
  <c r="C28" i="6" s="1" a="1"/>
  <c r="C28" i="6" s="1"/>
  <c r="C29" i="6" s="1" a="1"/>
  <c r="C29" i="6" s="1"/>
  <c r="C30" i="6" s="1" a="1"/>
  <c r="C30" i="6" s="1"/>
  <c r="C31" i="6" s="1" a="1"/>
  <c r="C31" i="6" s="1"/>
  <c r="C32" i="6" s="1" a="1"/>
  <c r="C32" i="6" s="1"/>
  <c r="C33" i="6" s="1" a="1"/>
  <c r="C33" i="6" s="1"/>
  <c r="C34" i="6" s="1" a="1"/>
  <c r="C34" i="6" s="1"/>
  <c r="C35" i="6" s="1" a="1"/>
  <c r="C35" i="6" s="1"/>
  <c r="C36" i="6" s="1" a="1"/>
  <c r="C36" i="6" s="1"/>
  <c r="C37" i="6" s="1" a="1"/>
  <c r="C37" i="6" s="1"/>
  <c r="C38" i="6" s="1" a="1"/>
  <c r="C38" i="6" s="1"/>
  <c r="C39" i="6" s="1" a="1"/>
  <c r="C39" i="6" s="1"/>
  <c r="C40" i="6" s="1" a="1"/>
  <c r="C40" i="6" s="1"/>
  <c r="C41" i="6" s="1" a="1"/>
  <c r="C41" i="6" s="1"/>
  <c r="C42" i="6" s="1" a="1"/>
  <c r="C42" i="6" s="1"/>
  <c r="C43" i="6" s="1" a="1"/>
  <c r="C43" i="6" s="1"/>
  <c r="C44" i="6" s="1" a="1"/>
  <c r="C44" i="6" s="1"/>
  <c r="C45" i="6" s="1" a="1"/>
  <c r="C45" i="6" s="1"/>
  <c r="C46" i="6" s="1" a="1"/>
  <c r="C46" i="6" s="1"/>
  <c r="C47" i="6" s="1" a="1"/>
  <c r="C47" i="6" s="1"/>
  <c r="C48" i="6" s="1" a="1"/>
  <c r="C48" i="6" s="1"/>
  <c r="C49" i="6" s="1" a="1"/>
  <c r="C49" i="6" s="1"/>
  <c r="C50" i="6" s="1" a="1"/>
  <c r="C50" i="6" s="1"/>
  <c r="E20" i="5" a="1"/>
  <c r="E20" i="5" s="1"/>
  <c r="H18" i="4" a="1"/>
  <c r="H18" i="4" s="1"/>
  <c r="H17" i="4" a="1"/>
  <c r="H17" i="4" s="1"/>
  <c r="H16" i="4" a="1"/>
  <c r="H16" i="4" s="1"/>
  <c r="H15" i="4" a="1"/>
  <c r="H15" i="4" s="1"/>
  <c r="H13" i="4" a="1"/>
  <c r="H13" i="4" s="1"/>
  <c r="H14" i="4" a="1"/>
  <c r="H14" i="4" s="1"/>
  <c r="H12" i="4" a="1"/>
  <c r="H12" i="4" s="1"/>
  <c r="Q44" i="3"/>
  <c r="E19" i="5" a="1"/>
  <c r="E19" i="5" s="1"/>
  <c r="D99" i="5" s="1"/>
  <c r="F99" i="5" s="1"/>
  <c r="C9" i="7"/>
  <c r="C10" i="7" s="1"/>
  <c r="C11" i="7" s="1"/>
  <c r="C12" i="7" s="1"/>
  <c r="C13" i="7" s="1"/>
  <c r="C14" i="7" s="1"/>
  <c r="C15" i="7" s="1"/>
  <c r="C16" i="7" s="1"/>
  <c r="C17" i="7" s="1"/>
  <c r="C18" i="7" s="1"/>
  <c r="Q10" i="3"/>
  <c r="E12" i="5" a="1"/>
  <c r="E12" i="5" s="1"/>
  <c r="E11" i="5"/>
  <c r="E8" i="5" a="1"/>
  <c r="E8" i="5" s="1"/>
  <c r="E9" i="5"/>
  <c r="AE10" i="3"/>
  <c r="Q39" i="3"/>
  <c r="Q40" i="3"/>
  <c r="Q41" i="3"/>
  <c r="Q42" i="3"/>
  <c r="Q43" i="3"/>
  <c r="AS10" i="3"/>
  <c r="E5" i="3"/>
  <c r="S5" i="3" s="1"/>
  <c r="EM44" i="3"/>
  <c r="DY44" i="3"/>
  <c r="DK44" i="3"/>
  <c r="CW44" i="3"/>
  <c r="CI44" i="3"/>
  <c r="BU44" i="3"/>
  <c r="BG44" i="3"/>
  <c r="AS44" i="3"/>
  <c r="EM43" i="3"/>
  <c r="DY43" i="3"/>
  <c r="DK43" i="3"/>
  <c r="CW43" i="3"/>
  <c r="CI43" i="3"/>
  <c r="BU43" i="3"/>
  <c r="BG43" i="3"/>
  <c r="AS43" i="3"/>
  <c r="EM42" i="3"/>
  <c r="DY42" i="3"/>
  <c r="DK42" i="3"/>
  <c r="CW42" i="3"/>
  <c r="CI42" i="3"/>
  <c r="BU42" i="3"/>
  <c r="BG42" i="3"/>
  <c r="AS42" i="3"/>
  <c r="EM41" i="3"/>
  <c r="DY41" i="3"/>
  <c r="DK41" i="3"/>
  <c r="CW41" i="3"/>
  <c r="CI41" i="3"/>
  <c r="BU41" i="3"/>
  <c r="BG41" i="3"/>
  <c r="AS41" i="3"/>
  <c r="EM40" i="3"/>
  <c r="DY40" i="3"/>
  <c r="DK40" i="3"/>
  <c r="CW40" i="3"/>
  <c r="CI40" i="3"/>
  <c r="BU40" i="3"/>
  <c r="BG40" i="3"/>
  <c r="AS40" i="3"/>
  <c r="EM39" i="3"/>
  <c r="DY39" i="3"/>
  <c r="DK39" i="3"/>
  <c r="CW39" i="3"/>
  <c r="CI39" i="3"/>
  <c r="BU39" i="3"/>
  <c r="BG39" i="3"/>
  <c r="AS39" i="3"/>
  <c r="EM38" i="3"/>
  <c r="DY38" i="3"/>
  <c r="DK38" i="3"/>
  <c r="CW38" i="3"/>
  <c r="CI38" i="3"/>
  <c r="BU38" i="3"/>
  <c r="BG38" i="3"/>
  <c r="AS38" i="3"/>
  <c r="EM37" i="3"/>
  <c r="DY37" i="3"/>
  <c r="DK37" i="3"/>
  <c r="CW37" i="3"/>
  <c r="CI37" i="3"/>
  <c r="BU37" i="3"/>
  <c r="BG37" i="3"/>
  <c r="AS37" i="3"/>
  <c r="EM36" i="3"/>
  <c r="DY36" i="3"/>
  <c r="DK36" i="3"/>
  <c r="CW36" i="3"/>
  <c r="CI36" i="3"/>
  <c r="BU36" i="3"/>
  <c r="BG36" i="3"/>
  <c r="AS36" i="3"/>
  <c r="EM35" i="3"/>
  <c r="DY35" i="3"/>
  <c r="DK35" i="3"/>
  <c r="CW35" i="3"/>
  <c r="CI35" i="3"/>
  <c r="BU35" i="3"/>
  <c r="BG35" i="3"/>
  <c r="AS35" i="3"/>
  <c r="EM31" i="3"/>
  <c r="DY31" i="3"/>
  <c r="DK31" i="3"/>
  <c r="CW31" i="3"/>
  <c r="CI31" i="3"/>
  <c r="BU31" i="3"/>
  <c r="BG31" i="3"/>
  <c r="AS31" i="3"/>
  <c r="EM30" i="3"/>
  <c r="DY30" i="3"/>
  <c r="DK30" i="3"/>
  <c r="CW30" i="3"/>
  <c r="CI30" i="3"/>
  <c r="BU30" i="3"/>
  <c r="BG30" i="3"/>
  <c r="AS30" i="3"/>
  <c r="EM29" i="3"/>
  <c r="DY29" i="3"/>
  <c r="DK29" i="3"/>
  <c r="CW29" i="3"/>
  <c r="CI29" i="3"/>
  <c r="BU29" i="3"/>
  <c r="BG29" i="3"/>
  <c r="AS29" i="3"/>
  <c r="EM28" i="3"/>
  <c r="DY28" i="3"/>
  <c r="DK28" i="3"/>
  <c r="CW28" i="3"/>
  <c r="CI28" i="3"/>
  <c r="BU28" i="3"/>
  <c r="BG28" i="3"/>
  <c r="AS28" i="3"/>
  <c r="EM27" i="3"/>
  <c r="DY27" i="3"/>
  <c r="DK27" i="3"/>
  <c r="CW27" i="3"/>
  <c r="CI27" i="3"/>
  <c r="BU27" i="3"/>
  <c r="BG27" i="3"/>
  <c r="AS27" i="3"/>
  <c r="EM26" i="3"/>
  <c r="DY26" i="3"/>
  <c r="DK26" i="3"/>
  <c r="CW26" i="3"/>
  <c r="CI26" i="3"/>
  <c r="BU26" i="3"/>
  <c r="BG26" i="3"/>
  <c r="AS26" i="3"/>
  <c r="EM25" i="3"/>
  <c r="DY25" i="3"/>
  <c r="DK25" i="3"/>
  <c r="CW25" i="3"/>
  <c r="CI25" i="3"/>
  <c r="BU25" i="3"/>
  <c r="BG25" i="3"/>
  <c r="AS25" i="3"/>
  <c r="EM24" i="3"/>
  <c r="DY24" i="3"/>
  <c r="DK24" i="3"/>
  <c r="CW24" i="3"/>
  <c r="CI24" i="3"/>
  <c r="BU24" i="3"/>
  <c r="BG24" i="3"/>
  <c r="AS24" i="3"/>
  <c r="EM23" i="3"/>
  <c r="DY23" i="3"/>
  <c r="DK23" i="3"/>
  <c r="CW23" i="3"/>
  <c r="CI23" i="3"/>
  <c r="BU23" i="3"/>
  <c r="BG23" i="3"/>
  <c r="AS23" i="3"/>
  <c r="EM22" i="3"/>
  <c r="DY22" i="3"/>
  <c r="DK22" i="3"/>
  <c r="CW22" i="3"/>
  <c r="CI22" i="3"/>
  <c r="BU22" i="3"/>
  <c r="BG22" i="3"/>
  <c r="AS22" i="3"/>
  <c r="EM18" i="3"/>
  <c r="DY18" i="3"/>
  <c r="DK18" i="3"/>
  <c r="CW18" i="3"/>
  <c r="CI18" i="3"/>
  <c r="BU18" i="3"/>
  <c r="BG18" i="3"/>
  <c r="AS18" i="3"/>
  <c r="EM17" i="3"/>
  <c r="DY17" i="3"/>
  <c r="DK17" i="3"/>
  <c r="CW17" i="3"/>
  <c r="CI17" i="3"/>
  <c r="BU17" i="3"/>
  <c r="BG17" i="3"/>
  <c r="AS17" i="3"/>
  <c r="EM16" i="3"/>
  <c r="DY16" i="3"/>
  <c r="DK16" i="3"/>
  <c r="CW16" i="3"/>
  <c r="CI16" i="3"/>
  <c r="BU16" i="3"/>
  <c r="BG16" i="3"/>
  <c r="AS16" i="3"/>
  <c r="EM15" i="3"/>
  <c r="DY15" i="3"/>
  <c r="DK15" i="3"/>
  <c r="CW15" i="3"/>
  <c r="CI15" i="3"/>
  <c r="BU15" i="3"/>
  <c r="BG15" i="3"/>
  <c r="AS15" i="3"/>
  <c r="EM14" i="3"/>
  <c r="DY14" i="3"/>
  <c r="DK14" i="3"/>
  <c r="CW14" i="3"/>
  <c r="CI14" i="3"/>
  <c r="BU14" i="3"/>
  <c r="BG14" i="3"/>
  <c r="AS14" i="3"/>
  <c r="EM13" i="3"/>
  <c r="DY13" i="3"/>
  <c r="DK13" i="3"/>
  <c r="CW13" i="3"/>
  <c r="CI13" i="3"/>
  <c r="BU13" i="3"/>
  <c r="BG13" i="3"/>
  <c r="AS13" i="3"/>
  <c r="EM12" i="3"/>
  <c r="DY12" i="3"/>
  <c r="DK12" i="3"/>
  <c r="CW12" i="3"/>
  <c r="CI12" i="3"/>
  <c r="BU12" i="3"/>
  <c r="BG12" i="3"/>
  <c r="AS12" i="3"/>
  <c r="EM11" i="3"/>
  <c r="DY11" i="3"/>
  <c r="DK11" i="3"/>
  <c r="CW11" i="3"/>
  <c r="CI11" i="3"/>
  <c r="BU11" i="3"/>
  <c r="BG11" i="3"/>
  <c r="AS11" i="3"/>
  <c r="EM10" i="3"/>
  <c r="DY10" i="3"/>
  <c r="DK10" i="3"/>
  <c r="CW10" i="3"/>
  <c r="CI10" i="3"/>
  <c r="BU10" i="3"/>
  <c r="BG10" i="3"/>
  <c r="AE44" i="3"/>
  <c r="AE43" i="3"/>
  <c r="AE42" i="3"/>
  <c r="AE41" i="3"/>
  <c r="AE40" i="3"/>
  <c r="AE39" i="3"/>
  <c r="AE38" i="3"/>
  <c r="AE37" i="3"/>
  <c r="AE36" i="3"/>
  <c r="AE35" i="3"/>
  <c r="AE31" i="3"/>
  <c r="AE30" i="3"/>
  <c r="AE29" i="3"/>
  <c r="AE28" i="3"/>
  <c r="AE27" i="3"/>
  <c r="AE26" i="3"/>
  <c r="AE25" i="3"/>
  <c r="AE24" i="3"/>
  <c r="AE23" i="3"/>
  <c r="AE22" i="3"/>
  <c r="AE18" i="3"/>
  <c r="AE17" i="3"/>
  <c r="AE16" i="3"/>
  <c r="AE15" i="3"/>
  <c r="AE14" i="3"/>
  <c r="AE13" i="3"/>
  <c r="AE12" i="3"/>
  <c r="AE11" i="3"/>
  <c r="Q38" i="3"/>
  <c r="Q37" i="3"/>
  <c r="Q36" i="3"/>
  <c r="Q35" i="3"/>
  <c r="AV19" i="3" a="1"/>
  <c r="BU19" i="3" a="1"/>
  <c r="EA32" i="3" a="1"/>
  <c r="AO32" i="3" a="1"/>
  <c r="DJ32" i="3" a="1"/>
  <c r="BM32" i="3" a="1"/>
  <c r="DM32" i="3" a="1"/>
  <c r="DI19" i="3" a="1"/>
  <c r="EG19" i="3" a="1"/>
  <c r="AI19" i="3" a="1"/>
  <c r="CL19" i="3" a="1"/>
  <c r="BE19" i="3" a="1"/>
  <c r="BS19" i="3" a="1"/>
  <c r="BF19" i="3" a="1"/>
  <c r="BB19" i="3" a="1"/>
  <c r="AO19" i="3" a="1"/>
  <c r="CP19" i="3" a="1"/>
  <c r="DM19" i="3" a="1"/>
  <c r="X19" i="3" a="1"/>
  <c r="AJ19" i="3" a="1"/>
  <c r="EA19" i="3" a="1"/>
  <c r="X32" i="3" a="1"/>
  <c r="BG19" i="3" a="1"/>
  <c r="BT19" i="3" a="1"/>
  <c r="AU32" i="3" a="1"/>
  <c r="EM19" i="3" a="1"/>
  <c r="DW19" i="3" a="1"/>
  <c r="CR19" i="3" a="1"/>
  <c r="DI32" i="3" a="1"/>
  <c r="EE19" i="3" a="1"/>
  <c r="DD32" i="3" a="1"/>
  <c r="EF32" i="3" a="1"/>
  <c r="AY19" i="3" a="1"/>
  <c r="ED19" i="3" a="1"/>
  <c r="V32" i="3" a="1"/>
  <c r="AZ19" i="3" a="1"/>
  <c r="Z19" i="3" a="1"/>
  <c r="CK32" i="3" a="1"/>
  <c r="BJ32" i="3" a="1"/>
  <c r="CO19" i="3" a="1"/>
  <c r="DO32" i="3" a="1"/>
  <c r="L32" i="3" a="1"/>
  <c r="AE32" i="3" a="1"/>
  <c r="T32" i="3" a="1"/>
  <c r="DT19" i="3" a="1"/>
  <c r="BX19" i="3" a="1"/>
  <c r="CR32" i="3" a="1"/>
  <c r="Z32" i="3" a="1"/>
  <c r="EJ32" i="3" a="1"/>
  <c r="CB19" i="3" a="1"/>
  <c r="DB32" i="3" a="1"/>
  <c r="DQ32" i="3" a="1"/>
  <c r="CG19" i="3" a="1"/>
  <c r="AB32" i="3" a="1"/>
  <c r="CT32" i="3" a="1"/>
  <c r="DT32" i="3" a="1"/>
  <c r="BA19" i="3" a="1"/>
  <c r="EK32" i="3" a="1"/>
  <c r="AQ32" i="3" a="1"/>
  <c r="BY32" i="3" a="1"/>
  <c r="BJ19" i="3" a="1"/>
  <c r="N32" i="3" a="1"/>
  <c r="CU32" i="3" a="1"/>
  <c r="CA19" i="3" a="1"/>
  <c r="CP32" i="3" a="1"/>
  <c r="AV32" i="3" a="1"/>
  <c r="DX19" i="3" a="1"/>
  <c r="DA19" i="3" a="1"/>
  <c r="DR32" i="3" a="1"/>
  <c r="EH32" i="3" a="1"/>
  <c r="EC32" i="3" a="1"/>
  <c r="S19" i="3" a="1"/>
  <c r="O32" i="3" a="1"/>
  <c r="AG32" i="3" a="1"/>
  <c r="BC19" i="3" a="1"/>
  <c r="AX32" i="3" a="1"/>
  <c r="EM32" i="3" a="1"/>
  <c r="CD32" i="3" a="1"/>
  <c r="AD32" i="3" a="1"/>
  <c r="BR32" i="3" a="1"/>
  <c r="BL32" i="3" a="1"/>
  <c r="BI32" i="3" a="1"/>
  <c r="AC32" i="3" a="1"/>
  <c r="EK19" i="3" a="1"/>
  <c r="DH32" i="3" a="1"/>
  <c r="K32" i="3" a="1"/>
  <c r="H32" i="3" a="1"/>
  <c r="BS32" i="3" a="1"/>
  <c r="AW19" i="3" a="1"/>
  <c r="AH32" i="3" a="1"/>
  <c r="CN19" i="3" a="1"/>
  <c r="BZ32" i="3" a="1"/>
  <c r="CL32" i="3" a="1"/>
  <c r="BL19" i="3" a="1"/>
  <c r="CG32" i="3" a="1"/>
  <c r="AP19" i="3" a="1"/>
  <c r="AA19" i="3" a="1"/>
  <c r="EC19" i="3" a="1"/>
  <c r="CD19" i="3" a="1"/>
  <c r="CC32" i="3" a="1"/>
  <c r="BK32" i="3" a="1"/>
  <c r="BR19" i="3" a="1"/>
  <c r="CQ19" i="3" a="1"/>
  <c r="DS32" i="3" a="1"/>
  <c r="AM32" i="3" a="1"/>
  <c r="CU19" i="3" a="1"/>
  <c r="CS32" i="3" a="1"/>
  <c r="AD19" i="3" a="1"/>
  <c r="DN32" i="3" a="1"/>
  <c r="P32" i="3" a="1"/>
  <c r="BK19" i="3" a="1"/>
  <c r="BP19" i="3" a="1"/>
  <c r="AS19" i="3" a="1"/>
  <c r="CW19" i="3" a="1"/>
  <c r="DK32" i="3" a="1"/>
  <c r="BY19" i="3" a="1"/>
  <c r="AN32" i="3" a="1"/>
  <c r="DB19" i="3" a="1"/>
  <c r="BN32" i="3" a="1"/>
  <c r="DC32" i="3" a="1"/>
  <c r="DS19" i="3" a="1"/>
  <c r="EG32" i="3" a="1"/>
  <c r="EI32" i="3" a="1"/>
  <c r="AG19" i="3" a="1"/>
  <c r="AL19" i="3" a="1"/>
  <c r="AK32" i="3" a="1"/>
  <c r="AZ32" i="3" a="1"/>
  <c r="DW32" i="3" a="1"/>
  <c r="BF32" i="3" a="1"/>
  <c r="CY19" i="3" a="1"/>
  <c r="AS32" i="3" a="1"/>
  <c r="W32" i="3" a="1"/>
  <c r="DG19" i="3" a="1"/>
  <c r="EF19" i="3" a="1"/>
  <c r="Y19" i="3" a="1"/>
  <c r="BU32" i="3" a="1"/>
  <c r="AY32" i="3" a="1"/>
  <c r="AL32" i="3" a="1"/>
  <c r="CN32" i="3" a="1"/>
  <c r="BT32" i="3" a="1"/>
  <c r="CA32" i="3" a="1"/>
  <c r="DF32" i="3" a="1"/>
  <c r="AU19" i="3" a="1"/>
  <c r="CK19" i="3" a="1"/>
  <c r="BG32" i="3" a="1"/>
  <c r="CM19" i="3" a="1"/>
  <c r="CV32" i="3" a="1"/>
  <c r="CH19" i="3" a="1"/>
  <c r="BI19" i="3" a="1"/>
  <c r="AQ19" i="3" a="1"/>
  <c r="CV19" i="3" a="1"/>
  <c r="DR19" i="3" a="1"/>
  <c r="EB32" i="3" a="1"/>
  <c r="CZ19" i="3" a="1"/>
  <c r="DE19" i="3" a="1"/>
  <c r="CF32" i="3" a="1"/>
  <c r="BM19" i="3" a="1"/>
  <c r="AB19" i="3" a="1"/>
  <c r="EL32" i="3" a="1"/>
  <c r="BZ19" i="3" a="1"/>
  <c r="CC19" i="3" a="1"/>
  <c r="U32" i="3" a="1"/>
  <c r="AI32" i="3" a="1"/>
  <c r="AP32" i="3" a="1"/>
  <c r="W19" i="3" a="1"/>
  <c r="DV32" i="3" a="1"/>
  <c r="AX19" i="3" a="1"/>
  <c r="BA32" i="3" a="1"/>
  <c r="EH19" i="3" a="1"/>
  <c r="BD19" i="3" a="1"/>
  <c r="F32" i="3" a="1"/>
  <c r="CQ32" i="3" a="1"/>
  <c r="EB19" i="3" a="1"/>
  <c r="M32" i="3" a="1"/>
  <c r="AJ32" i="3" a="1"/>
  <c r="CH32" i="3" a="1"/>
  <c r="EL19" i="3" a="1"/>
  <c r="DF19" i="3" a="1"/>
  <c r="DH19" i="3" a="1"/>
  <c r="AA32" i="3" a="1"/>
  <c r="AR32" i="3" a="1"/>
  <c r="CS19" i="3" a="1"/>
  <c r="CY32" i="3" a="1"/>
  <c r="AE19" i="3" a="1"/>
  <c r="CE32" i="3" a="1"/>
  <c r="BW32" i="3" a="1"/>
  <c r="DP32" i="3" a="1"/>
  <c r="AR19" i="3" a="1"/>
  <c r="BQ19" i="3" a="1"/>
  <c r="BW19" i="3" a="1"/>
  <c r="DC19" i="3" a="1"/>
  <c r="DX32" i="3" a="1"/>
  <c r="E32" i="3" a="1"/>
  <c r="BB32" i="3" a="1"/>
  <c r="AW32" i="3" a="1"/>
  <c r="DG32" i="3" a="1"/>
  <c r="S32" i="3" a="1"/>
  <c r="DY19" i="3" a="1"/>
  <c r="CI32" i="3" a="1"/>
  <c r="DU19" i="3" a="1"/>
  <c r="DO19" i="3" a="1"/>
  <c r="Y32" i="3" a="1"/>
  <c r="ED32" i="3" a="1"/>
  <c r="I32" i="3" a="1"/>
  <c r="T19" i="3" a="1"/>
  <c r="EJ19" i="3" a="1"/>
  <c r="BO32" i="3" a="1"/>
  <c r="DN19" i="3" a="1"/>
  <c r="BD32" i="3" a="1"/>
  <c r="BE32" i="3" a="1"/>
  <c r="CB32" i="3" a="1"/>
  <c r="DK19" i="3" a="1"/>
  <c r="CF19" i="3" a="1"/>
  <c r="AH19" i="3" a="1"/>
  <c r="V19" i="3" a="1"/>
  <c r="CO32" i="3" a="1"/>
  <c r="G32" i="3" a="1"/>
  <c r="AC19" i="3" a="1"/>
  <c r="CW32" i="3" a="1"/>
  <c r="BQ32" i="3" a="1"/>
  <c r="CI19" i="3" a="1"/>
  <c r="BC32" i="3" a="1"/>
  <c r="BN19" i="3" a="1"/>
  <c r="DJ19" i="3" a="1"/>
  <c r="DP19" i="3" a="1"/>
  <c r="J32" i="3" a="1"/>
  <c r="CM32" i="3" a="1"/>
  <c r="DV19" i="3" a="1"/>
  <c r="DY32" i="3" a="1"/>
  <c r="DA32" i="3" a="1"/>
  <c r="BO19" i="3" a="1"/>
  <c r="DU32" i="3" a="1"/>
  <c r="EE32" i="3" a="1"/>
  <c r="AN19" i="3" a="1"/>
  <c r="EI19" i="3" a="1"/>
  <c r="CZ32" i="3" a="1"/>
  <c r="AM19" i="3" a="1"/>
  <c r="U19" i="3" a="1"/>
  <c r="DQ19" i="3" a="1"/>
  <c r="CE19" i="3" a="1"/>
  <c r="DD19" i="3" a="1"/>
  <c r="BX32" i="3" a="1"/>
  <c r="BP32" i="3" a="1"/>
  <c r="CT19" i="3" a="1"/>
  <c r="AK19" i="3" a="1"/>
  <c r="DE32" i="3" a="1"/>
  <c r="E13" i="5" l="1"/>
  <c r="E10" i="5"/>
  <c r="E21" i="5"/>
  <c r="Y11" i="6" s="1"/>
  <c r="E9" i="3"/>
  <c r="E22" i="5"/>
  <c r="E23" i="5" s="1" a="1"/>
  <c r="E23" i="5" s="1"/>
  <c r="E24" i="5" s="1"/>
  <c r="D59" i="5"/>
  <c r="F59" i="5" s="1"/>
  <c r="J59" i="5" s="1" a="1"/>
  <c r="J59" i="5" s="1"/>
  <c r="F101" i="5"/>
  <c r="J101" i="5" s="1" a="1"/>
  <c r="J101" i="5" s="1"/>
  <c r="F100" i="5"/>
  <c r="J100" i="5" s="1" a="1"/>
  <c r="J100" i="5" s="1"/>
  <c r="D55" i="5"/>
  <c r="D63" i="5"/>
  <c r="F63" i="5" s="1"/>
  <c r="J63" i="5" s="1" a="1"/>
  <c r="J63" i="5" s="1"/>
  <c r="D67" i="5"/>
  <c r="J99" i="5" a="1"/>
  <c r="J99" i="5" s="1"/>
  <c r="G99" i="5"/>
  <c r="D71" i="5"/>
  <c r="D75" i="5"/>
  <c r="D79" i="5"/>
  <c r="D83" i="5"/>
  <c r="D87" i="5"/>
  <c r="D91" i="5"/>
  <c r="D95" i="5"/>
  <c r="G13" i="6" a="1"/>
  <c r="G13" i="6" s="1"/>
  <c r="E13" i="6" a="1"/>
  <c r="E13" i="6" s="1"/>
  <c r="H13" i="6"/>
  <c r="E14" i="5"/>
  <c r="J13" i="6" a="1"/>
  <c r="J13" i="6" s="1"/>
  <c r="V34" i="3"/>
  <c r="W9" i="3"/>
  <c r="X21" i="3"/>
  <c r="V21" i="3"/>
  <c r="V9" i="3"/>
  <c r="AE34" i="3"/>
  <c r="U21" i="3"/>
  <c r="Y9" i="3"/>
  <c r="AG5" i="3"/>
  <c r="AH34" i="3" s="1"/>
  <c r="X34" i="3"/>
  <c r="W34" i="3"/>
  <c r="Y21" i="3"/>
  <c r="Z9" i="3"/>
  <c r="U34" i="3"/>
  <c r="T34" i="3"/>
  <c r="W21" i="3"/>
  <c r="X9" i="3"/>
  <c r="DB19" i="3"/>
  <c r="AV19" i="3"/>
  <c r="CC19" i="3"/>
  <c r="CP19" i="3"/>
  <c r="DC19" i="3"/>
  <c r="DP19" i="3"/>
  <c r="EC19" i="3"/>
  <c r="AH32" i="3"/>
  <c r="AU32" i="3"/>
  <c r="BG32" i="3"/>
  <c r="BT32" i="3"/>
  <c r="CG32" i="3"/>
  <c r="CT32" i="3"/>
  <c r="DG32" i="3"/>
  <c r="DT32" i="3"/>
  <c r="EG32" i="3"/>
  <c r="DO19" i="3"/>
  <c r="AL19" i="3"/>
  <c r="AW19" i="3"/>
  <c r="BG19" i="3"/>
  <c r="BR19" i="3"/>
  <c r="CD19" i="3"/>
  <c r="CQ19" i="3"/>
  <c r="DD19" i="3"/>
  <c r="DQ19" i="3"/>
  <c r="ED19" i="3"/>
  <c r="AI32" i="3"/>
  <c r="AV32" i="3"/>
  <c r="BI32" i="3"/>
  <c r="BU32" i="3"/>
  <c r="CH32" i="3"/>
  <c r="CU32" i="3"/>
  <c r="DH32" i="3"/>
  <c r="DU32" i="3"/>
  <c r="EH32" i="3"/>
  <c r="EB19" i="3"/>
  <c r="BF32" i="3"/>
  <c r="DS32" i="3"/>
  <c r="BF19" i="3"/>
  <c r="AX19" i="3"/>
  <c r="BI19" i="3"/>
  <c r="BS19" i="3"/>
  <c r="CE19" i="3"/>
  <c r="CR19" i="3"/>
  <c r="DE19" i="3"/>
  <c r="DR19" i="3"/>
  <c r="EE19" i="3"/>
  <c r="AJ32" i="3"/>
  <c r="AW32" i="3"/>
  <c r="BJ32" i="3"/>
  <c r="BW32" i="3"/>
  <c r="CI32" i="3"/>
  <c r="CV32" i="3"/>
  <c r="DI32" i="3"/>
  <c r="DV32" i="3"/>
  <c r="EI32" i="3"/>
  <c r="BS32" i="3"/>
  <c r="EF32" i="3"/>
  <c r="AM19" i="3"/>
  <c r="BJ19" i="3"/>
  <c r="BT19" i="3"/>
  <c r="CF19" i="3"/>
  <c r="CS19" i="3"/>
  <c r="DF19" i="3"/>
  <c r="DS19" i="3"/>
  <c r="EF19" i="3"/>
  <c r="AK32" i="3"/>
  <c r="AX32" i="3"/>
  <c r="BK32" i="3"/>
  <c r="BX32" i="3"/>
  <c r="CK32" i="3"/>
  <c r="CW32" i="3"/>
  <c r="DJ32" i="3"/>
  <c r="DW32" i="3"/>
  <c r="EJ32" i="3"/>
  <c r="AK19" i="3"/>
  <c r="CF32" i="3"/>
  <c r="AN19" i="3"/>
  <c r="AY19" i="3"/>
  <c r="BK19" i="3"/>
  <c r="BU19" i="3"/>
  <c r="CG19" i="3"/>
  <c r="CT19" i="3"/>
  <c r="DG19" i="3"/>
  <c r="DT19" i="3"/>
  <c r="EG19" i="3"/>
  <c r="AL32" i="3"/>
  <c r="AY32" i="3"/>
  <c r="BL32" i="3"/>
  <c r="BY32" i="3"/>
  <c r="CL32" i="3"/>
  <c r="CY32" i="3"/>
  <c r="DK32" i="3"/>
  <c r="DX32" i="3"/>
  <c r="EK32" i="3"/>
  <c r="AU19" i="3"/>
  <c r="AG32" i="3"/>
  <c r="DH19" i="3"/>
  <c r="DU19" i="3"/>
  <c r="EH19" i="3"/>
  <c r="AM32" i="3"/>
  <c r="AZ32" i="3"/>
  <c r="BM32" i="3"/>
  <c r="BZ32" i="3"/>
  <c r="CM32" i="3"/>
  <c r="CZ32" i="3"/>
  <c r="DM32" i="3"/>
  <c r="DY32" i="3"/>
  <c r="EL32" i="3"/>
  <c r="BQ19" i="3"/>
  <c r="AZ19" i="3"/>
  <c r="CH19" i="3"/>
  <c r="AG19" i="3"/>
  <c r="AP19" i="3"/>
  <c r="BA19" i="3"/>
  <c r="BL19" i="3"/>
  <c r="BX19" i="3"/>
  <c r="CI19" i="3"/>
  <c r="CV19" i="3"/>
  <c r="DI19" i="3"/>
  <c r="DV19" i="3"/>
  <c r="EI19" i="3"/>
  <c r="AN32" i="3"/>
  <c r="BA32" i="3"/>
  <c r="BN32" i="3"/>
  <c r="CA32" i="3"/>
  <c r="CN32" i="3"/>
  <c r="DA32" i="3"/>
  <c r="DN32" i="3"/>
  <c r="EA32" i="3"/>
  <c r="EM32" i="3"/>
  <c r="BE19" i="3"/>
  <c r="AO19" i="3"/>
  <c r="CU19" i="3"/>
  <c r="AH19" i="3"/>
  <c r="AQ19" i="3"/>
  <c r="BB19" i="3"/>
  <c r="BM19" i="3"/>
  <c r="CK19" i="3"/>
  <c r="CW19" i="3"/>
  <c r="DJ19" i="3"/>
  <c r="DW19" i="3"/>
  <c r="EJ19" i="3"/>
  <c r="AO32" i="3"/>
  <c r="BB32" i="3"/>
  <c r="BO32" i="3"/>
  <c r="CB32" i="3"/>
  <c r="CO32" i="3"/>
  <c r="DB32" i="3"/>
  <c r="DO32" i="3"/>
  <c r="EB32" i="3"/>
  <c r="AS32" i="3"/>
  <c r="BW19" i="3"/>
  <c r="AI19" i="3"/>
  <c r="BC19" i="3"/>
  <c r="BN19" i="3"/>
  <c r="BY19" i="3"/>
  <c r="CL19" i="3"/>
  <c r="CY19" i="3"/>
  <c r="DK19" i="3"/>
  <c r="DX19" i="3"/>
  <c r="EK19" i="3"/>
  <c r="AP32" i="3"/>
  <c r="BC32" i="3"/>
  <c r="BP32" i="3"/>
  <c r="CC32" i="3"/>
  <c r="CP32" i="3"/>
  <c r="DC32" i="3"/>
  <c r="DP32" i="3"/>
  <c r="EC32" i="3"/>
  <c r="CB19" i="3"/>
  <c r="DF32" i="3"/>
  <c r="AR19" i="3"/>
  <c r="BD19" i="3"/>
  <c r="BO19" i="3"/>
  <c r="BZ19" i="3"/>
  <c r="CM19" i="3"/>
  <c r="CZ19" i="3"/>
  <c r="DM19" i="3"/>
  <c r="DY19" i="3"/>
  <c r="EL19" i="3"/>
  <c r="AQ32" i="3"/>
  <c r="BD32" i="3"/>
  <c r="BQ32" i="3"/>
  <c r="CD32" i="3"/>
  <c r="CQ32" i="3"/>
  <c r="DD32" i="3"/>
  <c r="DQ32" i="3"/>
  <c r="ED32" i="3"/>
  <c r="CO19" i="3"/>
  <c r="CS32" i="3"/>
  <c r="AJ19" i="3"/>
  <c r="AS19" i="3"/>
  <c r="BP19" i="3"/>
  <c r="CA19" i="3"/>
  <c r="CN19" i="3"/>
  <c r="DA19" i="3"/>
  <c r="DN19" i="3"/>
  <c r="EA19" i="3"/>
  <c r="EM19" i="3"/>
  <c r="AR32" i="3"/>
  <c r="BE32" i="3"/>
  <c r="BR32" i="3"/>
  <c r="CE32" i="3"/>
  <c r="CR32" i="3"/>
  <c r="DE32" i="3"/>
  <c r="DR32" i="3"/>
  <c r="EE32" i="3"/>
  <c r="U19" i="3"/>
  <c r="AA32" i="3"/>
  <c r="AB19" i="3"/>
  <c r="V32" i="3"/>
  <c r="W19" i="3"/>
  <c r="AD32" i="3"/>
  <c r="AE32" i="3"/>
  <c r="V19" i="3"/>
  <c r="AB32" i="3"/>
  <c r="AC19" i="3"/>
  <c r="AC32" i="3"/>
  <c r="X19" i="3"/>
  <c r="X32" i="3"/>
  <c r="Y19" i="3"/>
  <c r="S32" i="3"/>
  <c r="T19" i="3"/>
  <c r="Z19" i="3"/>
  <c r="AA19" i="3"/>
  <c r="U32" i="3"/>
  <c r="W32" i="3"/>
  <c r="AD19" i="3"/>
  <c r="S19" i="3"/>
  <c r="AE19" i="3"/>
  <c r="Y32" i="3"/>
  <c r="T32" i="3"/>
  <c r="Z32" i="3"/>
  <c r="AB9" i="3"/>
  <c r="AA21" i="3"/>
  <c r="AA9" i="3"/>
  <c r="Z21" i="3"/>
  <c r="Y34" i="3"/>
  <c r="AA34" i="3"/>
  <c r="AC34" i="3"/>
  <c r="Z34" i="3"/>
  <c r="AD9" i="3"/>
  <c r="S9" i="3"/>
  <c r="S21" i="3"/>
  <c r="AE21" i="3"/>
  <c r="AD34" i="3"/>
  <c r="AC9" i="3"/>
  <c r="AB21" i="3"/>
  <c r="AC21" i="3"/>
  <c r="AB34" i="3"/>
  <c r="AE9" i="3"/>
  <c r="AD21" i="3"/>
  <c r="T9" i="3"/>
  <c r="U9" i="3"/>
  <c r="T21" i="3"/>
  <c r="S34" i="3"/>
  <c r="E32" i="3"/>
  <c r="O32" i="3"/>
  <c r="P32" i="3"/>
  <c r="I32" i="3"/>
  <c r="H32" i="3"/>
  <c r="N32" i="3"/>
  <c r="M32" i="3"/>
  <c r="G32" i="3"/>
  <c r="K32" i="3"/>
  <c r="J32" i="3"/>
  <c r="L32" i="3"/>
  <c r="F32" i="3"/>
  <c r="Q22" i="3"/>
  <c r="Q23" i="3"/>
  <c r="Q24" i="3"/>
  <c r="Q25" i="3"/>
  <c r="Q26" i="3"/>
  <c r="Q27" i="3"/>
  <c r="Q28" i="3"/>
  <c r="Q29" i="3"/>
  <c r="Q30" i="3"/>
  <c r="Q11" i="3"/>
  <c r="Q12" i="3"/>
  <c r="Q13" i="3"/>
  <c r="Q14" i="3"/>
  <c r="Q15" i="3"/>
  <c r="Q16" i="3"/>
  <c r="Q17" i="3"/>
  <c r="Q18" i="3"/>
  <c r="K21" i="3"/>
  <c r="M19" i="3" a="1"/>
  <c r="L19" i="3" a="1"/>
  <c r="G19" i="3" a="1"/>
  <c r="F19" i="3" a="1"/>
  <c r="I19" i="3" a="1"/>
  <c r="N19" i="3" a="1"/>
  <c r="E19" i="3" a="1"/>
  <c r="J19" i="3" a="1"/>
  <c r="K19" i="3" a="1"/>
  <c r="H19" i="3" a="1"/>
  <c r="P19" i="3" a="1"/>
  <c r="Q19" i="3" a="1"/>
  <c r="Q32" i="3" a="1"/>
  <c r="O19" i="3" a="1"/>
  <c r="G59" i="5" l="1"/>
  <c r="G101" i="5"/>
  <c r="F61" i="5"/>
  <c r="G63" i="5"/>
  <c r="G100" i="5"/>
  <c r="F60" i="5"/>
  <c r="F64" i="5"/>
  <c r="F65" i="5"/>
  <c r="F67" i="5"/>
  <c r="F68" i="5"/>
  <c r="F69" i="5"/>
  <c r="F57" i="5"/>
  <c r="F56" i="5"/>
  <c r="F55" i="5"/>
  <c r="F95" i="5"/>
  <c r="F96" i="5"/>
  <c r="F97" i="5"/>
  <c r="F91" i="5"/>
  <c r="F92" i="5"/>
  <c r="F93" i="5"/>
  <c r="F88" i="5"/>
  <c r="F89" i="5"/>
  <c r="F87" i="5"/>
  <c r="F85" i="5"/>
  <c r="F84" i="5"/>
  <c r="F83" i="5"/>
  <c r="F79" i="5"/>
  <c r="F80" i="5"/>
  <c r="F81" i="5"/>
  <c r="F75" i="5"/>
  <c r="F76" i="5"/>
  <c r="F77" i="5"/>
  <c r="F72" i="5"/>
  <c r="F73" i="5"/>
  <c r="F71" i="5"/>
  <c r="AD13" i="6"/>
  <c r="AA13" i="6"/>
  <c r="AC13" i="6"/>
  <c r="Z13" i="6"/>
  <c r="L13" i="6" a="1"/>
  <c r="L13" i="6" s="1"/>
  <c r="K13" i="6" a="1"/>
  <c r="K13" i="6" s="1"/>
  <c r="F13" i="6"/>
  <c r="X13" i="6" s="1"/>
  <c r="D13" i="6"/>
  <c r="I13" i="6" s="1" a="1"/>
  <c r="I13" i="6" s="1"/>
  <c r="AF11" i="6"/>
  <c r="AO21" i="3"/>
  <c r="AI34" i="3"/>
  <c r="AM21" i="3"/>
  <c r="AL21" i="3"/>
  <c r="AH21" i="3"/>
  <c r="AN9" i="3"/>
  <c r="AJ34" i="3"/>
  <c r="AK34" i="3"/>
  <c r="AM9" i="3"/>
  <c r="AK9" i="3"/>
  <c r="AL34" i="3"/>
  <c r="AR9" i="3"/>
  <c r="AG34" i="3"/>
  <c r="AJ9" i="3"/>
  <c r="AJ21" i="3"/>
  <c r="AS34" i="3"/>
  <c r="AK21" i="3"/>
  <c r="AS9" i="3"/>
  <c r="AI9" i="3"/>
  <c r="AP34" i="3"/>
  <c r="AN34" i="3"/>
  <c r="AH9" i="3"/>
  <c r="AN21" i="3"/>
  <c r="AS21" i="3"/>
  <c r="AR34" i="3"/>
  <c r="AQ21" i="3"/>
  <c r="AL9" i="3"/>
  <c r="AM34" i="3"/>
  <c r="AG9" i="3"/>
  <c r="AP21" i="3"/>
  <c r="AO9" i="3"/>
  <c r="AQ9" i="3"/>
  <c r="AQ34" i="3"/>
  <c r="AP9" i="3"/>
  <c r="AO34" i="3"/>
  <c r="AG21" i="3"/>
  <c r="AI21" i="3"/>
  <c r="AU5" i="3"/>
  <c r="AY34" i="3" s="1"/>
  <c r="AR21" i="3"/>
  <c r="O9" i="3"/>
  <c r="O34" i="3"/>
  <c r="L34" i="3"/>
  <c r="K34" i="3"/>
  <c r="I34" i="3"/>
  <c r="H34" i="3"/>
  <c r="G34" i="3"/>
  <c r="E34" i="3"/>
  <c r="N34" i="3"/>
  <c r="M34" i="3"/>
  <c r="J34" i="3"/>
  <c r="F34" i="3"/>
  <c r="Q34" i="3"/>
  <c r="P34" i="3"/>
  <c r="M21" i="3"/>
  <c r="H21" i="3"/>
  <c r="J21" i="3"/>
  <c r="E21" i="3"/>
  <c r="O21" i="3"/>
  <c r="N21" i="3"/>
  <c r="L21" i="3"/>
  <c r="I21" i="3"/>
  <c r="G21" i="3"/>
  <c r="F21" i="3"/>
  <c r="Q21" i="3"/>
  <c r="P21" i="3"/>
  <c r="Q32" i="3"/>
  <c r="J9" i="3"/>
  <c r="K9" i="3"/>
  <c r="Q9" i="3"/>
  <c r="P9" i="3"/>
  <c r="I19" i="3"/>
  <c r="O19" i="3"/>
  <c r="J19" i="3"/>
  <c r="H19" i="3"/>
  <c r="Q19" i="3"/>
  <c r="G19" i="3"/>
  <c r="K19" i="3"/>
  <c r="N19" i="3"/>
  <c r="M19" i="3"/>
  <c r="P19" i="3"/>
  <c r="L19" i="3"/>
  <c r="F19" i="3"/>
  <c r="E19" i="3"/>
  <c r="L9" i="3"/>
  <c r="M9" i="3"/>
  <c r="G9" i="3"/>
  <c r="H9" i="3"/>
  <c r="N9" i="3"/>
  <c r="F9" i="3"/>
  <c r="I9" i="3"/>
  <c r="J61" i="5" l="1" a="1"/>
  <c r="J61" i="5" s="1"/>
  <c r="G61" i="5"/>
  <c r="J80" i="5" a="1"/>
  <c r="J80" i="5" s="1"/>
  <c r="G80" i="5"/>
  <c r="J95" i="5" a="1"/>
  <c r="J95" i="5" s="1"/>
  <c r="G95" i="5"/>
  <c r="J81" i="5" a="1"/>
  <c r="J81" i="5" s="1"/>
  <c r="G81" i="5"/>
  <c r="J55" i="5" a="1"/>
  <c r="J55" i="5" s="1"/>
  <c r="G55" i="5"/>
  <c r="J56" i="5" a="1"/>
  <c r="J56" i="5" s="1"/>
  <c r="G56" i="5"/>
  <c r="J57" i="5" a="1"/>
  <c r="J57" i="5" s="1"/>
  <c r="G57" i="5"/>
  <c r="J83" i="5" a="1"/>
  <c r="J83" i="5" s="1"/>
  <c r="G83" i="5"/>
  <c r="J87" i="5" a="1"/>
  <c r="J87" i="5" s="1"/>
  <c r="G87" i="5"/>
  <c r="J69" i="5" a="1"/>
  <c r="J69" i="5" s="1"/>
  <c r="G69" i="5"/>
  <c r="J73" i="5" a="1"/>
  <c r="J73" i="5" s="1"/>
  <c r="G73" i="5"/>
  <c r="J89" i="5" a="1"/>
  <c r="J89" i="5" s="1"/>
  <c r="G89" i="5"/>
  <c r="J68" i="5" a="1"/>
  <c r="J68" i="5" s="1"/>
  <c r="G68" i="5"/>
  <c r="J72" i="5" a="1"/>
  <c r="J72" i="5" s="1"/>
  <c r="G72" i="5"/>
  <c r="J88" i="5" a="1"/>
  <c r="J88" i="5" s="1"/>
  <c r="G88" i="5"/>
  <c r="J67" i="5" a="1"/>
  <c r="J67" i="5" s="1"/>
  <c r="G67" i="5"/>
  <c r="J96" i="5" a="1"/>
  <c r="J96" i="5" s="1"/>
  <c r="G96" i="5"/>
  <c r="J71" i="5" a="1"/>
  <c r="J71" i="5" s="1"/>
  <c r="G71" i="5"/>
  <c r="J77" i="5" a="1"/>
  <c r="J77" i="5" s="1"/>
  <c r="G77" i="5"/>
  <c r="J93" i="5" a="1"/>
  <c r="J93" i="5" s="1"/>
  <c r="G93" i="5"/>
  <c r="J65" i="5" a="1"/>
  <c r="J65" i="5" s="1"/>
  <c r="G65" i="5"/>
  <c r="J97" i="5" a="1"/>
  <c r="J97" i="5" s="1"/>
  <c r="G97" i="5"/>
  <c r="J79" i="5" a="1"/>
  <c r="J79" i="5" s="1"/>
  <c r="G79" i="5"/>
  <c r="J85" i="5" a="1"/>
  <c r="J85" i="5" s="1"/>
  <c r="G85" i="5"/>
  <c r="J76" i="5" a="1"/>
  <c r="J76" i="5" s="1"/>
  <c r="G76" i="5"/>
  <c r="J92" i="5" a="1"/>
  <c r="J92" i="5" s="1"/>
  <c r="G92" i="5"/>
  <c r="J64" i="5" a="1"/>
  <c r="J64" i="5" s="1"/>
  <c r="G64" i="5"/>
  <c r="J84" i="5" a="1"/>
  <c r="J84" i="5" s="1"/>
  <c r="G84" i="5"/>
  <c r="J75" i="5" a="1"/>
  <c r="J75" i="5" s="1"/>
  <c r="G75" i="5"/>
  <c r="J91" i="5" a="1"/>
  <c r="J91" i="5" s="1"/>
  <c r="G91" i="5"/>
  <c r="J60" i="5" a="1"/>
  <c r="J60" i="5" s="1"/>
  <c r="G60" i="5"/>
  <c r="K68" i="5" a="1"/>
  <c r="K68" i="5" s="1"/>
  <c r="K64" i="5" a="1"/>
  <c r="K64" i="5" s="1"/>
  <c r="K67" i="5" a="1"/>
  <c r="K67" i="5" s="1"/>
  <c r="K100" i="5" a="1"/>
  <c r="K100" i="5" s="1"/>
  <c r="M100" i="5" s="1"/>
  <c r="K99" i="5" a="1"/>
  <c r="K99" i="5" s="1"/>
  <c r="M99" i="5" s="1"/>
  <c r="K63" i="5" a="1"/>
  <c r="K63" i="5" s="1"/>
  <c r="M63" i="5" s="1"/>
  <c r="K59" i="5" a="1"/>
  <c r="K59" i="5" s="1"/>
  <c r="P59" i="5" s="1"/>
  <c r="K87" i="5" a="1"/>
  <c r="K87" i="5" s="1"/>
  <c r="K60" i="5" a="1"/>
  <c r="K60" i="5" s="1"/>
  <c r="K91" i="5" a="1"/>
  <c r="K91" i="5" s="1"/>
  <c r="K79" i="5" a="1"/>
  <c r="K79" i="5" s="1"/>
  <c r="K95" i="5" a="1"/>
  <c r="K95" i="5" s="1"/>
  <c r="K80" i="5" a="1"/>
  <c r="K80" i="5" s="1"/>
  <c r="K56" i="5" a="1"/>
  <c r="K56" i="5" s="1"/>
  <c r="K83" i="5" a="1"/>
  <c r="K83" i="5" s="1"/>
  <c r="K75" i="5" a="1"/>
  <c r="K75" i="5" s="1"/>
  <c r="K96" i="5" a="1"/>
  <c r="K96" i="5" s="1"/>
  <c r="K72" i="5" a="1"/>
  <c r="K72" i="5" s="1"/>
  <c r="K92" i="5" a="1"/>
  <c r="K92" i="5" s="1"/>
  <c r="K88" i="5" a="1"/>
  <c r="K88" i="5" s="1"/>
  <c r="K76" i="5" a="1"/>
  <c r="K76" i="5" s="1"/>
  <c r="K71" i="5" a="1"/>
  <c r="K71" i="5" s="1"/>
  <c r="K84" i="5" a="1"/>
  <c r="K84" i="5" s="1"/>
  <c r="K55" i="5" a="1"/>
  <c r="K55" i="5" s="1"/>
  <c r="P13" i="6"/>
  <c r="S13" i="6"/>
  <c r="W13" i="6"/>
  <c r="Q13" i="6"/>
  <c r="N13" i="6" a="1"/>
  <c r="N13" i="6" s="1"/>
  <c r="V13" i="6"/>
  <c r="U13" i="6"/>
  <c r="O13" i="6"/>
  <c r="T13" i="6"/>
  <c r="M13" i="6" a="1"/>
  <c r="M13" i="6" s="1"/>
  <c r="R13" i="6"/>
  <c r="BB21" i="3"/>
  <c r="AV34" i="3"/>
  <c r="AY21" i="3"/>
  <c r="AV9" i="3"/>
  <c r="BA21" i="3"/>
  <c r="BF9" i="3"/>
  <c r="BF21" i="3"/>
  <c r="AY9" i="3"/>
  <c r="BC21" i="3"/>
  <c r="AW9" i="3"/>
  <c r="AZ34" i="3"/>
  <c r="AU34" i="3"/>
  <c r="BD21" i="3"/>
  <c r="BB34" i="3"/>
  <c r="BE9" i="3"/>
  <c r="AZ9" i="3"/>
  <c r="BD9" i="3"/>
  <c r="BF34" i="3"/>
  <c r="AV21" i="3"/>
  <c r="AW34" i="3"/>
  <c r="BB9" i="3"/>
  <c r="BG21" i="3"/>
  <c r="AX21" i="3"/>
  <c r="BE21" i="3"/>
  <c r="AU9" i="3"/>
  <c r="BC9" i="3"/>
  <c r="AU21" i="3"/>
  <c r="AW21" i="3"/>
  <c r="BE34" i="3"/>
  <c r="BA34" i="3"/>
  <c r="AX34" i="3"/>
  <c r="AZ21" i="3"/>
  <c r="BG34" i="3"/>
  <c r="BG9" i="3"/>
  <c r="AX9" i="3"/>
  <c r="BA9" i="3"/>
  <c r="BI5" i="3"/>
  <c r="BN34" i="3" s="1"/>
  <c r="BD34" i="3"/>
  <c r="BC34" i="3"/>
  <c r="L80" i="5" l="1"/>
  <c r="O80" i="5" s="1"/>
  <c r="P83" i="5"/>
  <c r="M96" i="5"/>
  <c r="P79" i="5"/>
  <c r="L67" i="5"/>
  <c r="R67" i="5" s="1"/>
  <c r="M68" i="5"/>
  <c r="M92" i="5"/>
  <c r="P55" i="5"/>
  <c r="L95" i="5"/>
  <c r="N95" i="5" s="1"/>
  <c r="M91" i="5"/>
  <c r="L60" i="5"/>
  <c r="Q60" i="5" s="1"/>
  <c r="L88" i="5"/>
  <c r="R88" i="5" s="1"/>
  <c r="L87" i="5"/>
  <c r="O87" i="5" s="1"/>
  <c r="L72" i="5"/>
  <c r="Q72" i="5" s="1"/>
  <c r="M75" i="5"/>
  <c r="L56" i="5"/>
  <c r="N56" i="5" s="1"/>
  <c r="P64" i="5"/>
  <c r="P68" i="5"/>
  <c r="L68" i="5"/>
  <c r="Q68" i="5" s="1"/>
  <c r="M67" i="5"/>
  <c r="L64" i="5"/>
  <c r="N64" i="5" s="1"/>
  <c r="M64" i="5"/>
  <c r="P87" i="5"/>
  <c r="M87" i="5"/>
  <c r="L59" i="5"/>
  <c r="O59" i="5" s="1"/>
  <c r="L99" i="5"/>
  <c r="O99" i="5" s="1"/>
  <c r="P67" i="5"/>
  <c r="M60" i="5"/>
  <c r="P60" i="5"/>
  <c r="P99" i="5"/>
  <c r="M59" i="5"/>
  <c r="L63" i="5"/>
  <c r="Q63" i="5" s="1"/>
  <c r="P63" i="5"/>
  <c r="P100" i="5"/>
  <c r="L100" i="5"/>
  <c r="O100" i="5" s="1"/>
  <c r="P91" i="5"/>
  <c r="L91" i="5"/>
  <c r="Q91" i="5" s="1"/>
  <c r="M95" i="5"/>
  <c r="P95" i="5"/>
  <c r="M80" i="5"/>
  <c r="M79" i="5"/>
  <c r="P80" i="5"/>
  <c r="L79" i="5"/>
  <c r="O79" i="5" s="1"/>
  <c r="L83" i="5"/>
  <c r="N83" i="5" s="1"/>
  <c r="M83" i="5"/>
  <c r="M56" i="5"/>
  <c r="P56" i="5"/>
  <c r="L75" i="5"/>
  <c r="N75" i="5" s="1"/>
  <c r="L96" i="5"/>
  <c r="Q96" i="5" s="1"/>
  <c r="M88" i="5"/>
  <c r="P72" i="5"/>
  <c r="M72" i="5"/>
  <c r="L92" i="5"/>
  <c r="R92" i="5" s="1"/>
  <c r="P96" i="5"/>
  <c r="P75" i="5"/>
  <c r="P88" i="5"/>
  <c r="P92" i="5"/>
  <c r="M71" i="5"/>
  <c r="P71" i="5"/>
  <c r="M84" i="5"/>
  <c r="P84" i="5"/>
  <c r="M76" i="5"/>
  <c r="P76" i="5"/>
  <c r="M55" i="5"/>
  <c r="N67" i="5"/>
  <c r="L76" i="5"/>
  <c r="L71" i="5"/>
  <c r="L84" i="5"/>
  <c r="L55" i="5"/>
  <c r="Y13" i="6"/>
  <c r="BP9" i="3"/>
  <c r="BL9" i="3"/>
  <c r="BR34" i="3"/>
  <c r="BS34" i="3"/>
  <c r="BK9" i="3"/>
  <c r="BU21" i="3"/>
  <c r="BT34" i="3"/>
  <c r="BS9" i="3"/>
  <c r="BN9" i="3"/>
  <c r="BP21" i="3"/>
  <c r="BO34" i="3"/>
  <c r="BW5" i="3"/>
  <c r="CE9" i="3" s="1"/>
  <c r="BR21" i="3"/>
  <c r="BT9" i="3"/>
  <c r="BM9" i="3"/>
  <c r="BU9" i="3"/>
  <c r="BJ34" i="3"/>
  <c r="BO21" i="3"/>
  <c r="BM34" i="3"/>
  <c r="BQ21" i="3"/>
  <c r="BP34" i="3"/>
  <c r="BM21" i="3"/>
  <c r="BU34" i="3"/>
  <c r="BI9" i="3"/>
  <c r="BI34" i="3"/>
  <c r="BK34" i="3"/>
  <c r="BT21" i="3"/>
  <c r="BI21" i="3"/>
  <c r="BO9" i="3"/>
  <c r="BL34" i="3"/>
  <c r="BQ34" i="3"/>
  <c r="BL21" i="3"/>
  <c r="BR9" i="3"/>
  <c r="BJ9" i="3"/>
  <c r="BS21" i="3"/>
  <c r="BJ21" i="3"/>
  <c r="BK21" i="3"/>
  <c r="BQ9" i="3"/>
  <c r="BN21" i="3"/>
  <c r="O68" i="5" l="1"/>
  <c r="N80" i="5"/>
  <c r="R80" i="5"/>
  <c r="Q80" i="5"/>
  <c r="Q95" i="5"/>
  <c r="Q67" i="5"/>
  <c r="O67" i="5"/>
  <c r="O60" i="5"/>
  <c r="R87" i="5"/>
  <c r="Q87" i="5"/>
  <c r="O88" i="5"/>
  <c r="N88" i="5"/>
  <c r="N87" i="5"/>
  <c r="R72" i="5"/>
  <c r="O72" i="5"/>
  <c r="R95" i="5"/>
  <c r="N72" i="5"/>
  <c r="O95" i="5"/>
  <c r="O56" i="5"/>
  <c r="Q88" i="5"/>
  <c r="R56" i="5"/>
  <c r="Q56" i="5"/>
  <c r="N68" i="5"/>
  <c r="R68" i="5"/>
  <c r="R60" i="5"/>
  <c r="N60" i="5"/>
  <c r="N59" i="5"/>
  <c r="O64" i="5"/>
  <c r="Q99" i="5"/>
  <c r="R99" i="5"/>
  <c r="R64" i="5"/>
  <c r="Q64" i="5"/>
  <c r="Q59" i="5"/>
  <c r="N99" i="5"/>
  <c r="R59" i="5"/>
  <c r="N91" i="5"/>
  <c r="O63" i="5"/>
  <c r="N63" i="5"/>
  <c r="R63" i="5"/>
  <c r="O91" i="5"/>
  <c r="N100" i="5"/>
  <c r="Q100" i="5"/>
  <c r="R100" i="5"/>
  <c r="R91" i="5"/>
  <c r="R79" i="5"/>
  <c r="Q79" i="5"/>
  <c r="Q83" i="5"/>
  <c r="N79" i="5"/>
  <c r="O83" i="5"/>
  <c r="R75" i="5"/>
  <c r="R83" i="5"/>
  <c r="O96" i="5"/>
  <c r="Q75" i="5"/>
  <c r="N96" i="5"/>
  <c r="O75" i="5"/>
  <c r="R96" i="5"/>
  <c r="O92" i="5"/>
  <c r="N92" i="5"/>
  <c r="Q92" i="5"/>
  <c r="Q84" i="5"/>
  <c r="R84" i="5"/>
  <c r="Q71" i="5"/>
  <c r="R71" i="5"/>
  <c r="Q76" i="5"/>
  <c r="R76" i="5"/>
  <c r="Q55" i="5"/>
  <c r="R55" i="5"/>
  <c r="N84" i="5"/>
  <c r="O84" i="5"/>
  <c r="N71" i="5"/>
  <c r="O71" i="5"/>
  <c r="N76" i="5"/>
  <c r="O76" i="5"/>
  <c r="N55" i="5"/>
  <c r="O55" i="5"/>
  <c r="BZ9" i="3"/>
  <c r="CB9" i="3"/>
  <c r="CC9" i="3"/>
  <c r="BX21" i="3"/>
  <c r="CH34" i="3"/>
  <c r="CF34" i="3"/>
  <c r="CA21" i="3"/>
  <c r="BW21" i="3"/>
  <c r="BZ21" i="3"/>
  <c r="CB21" i="3"/>
  <c r="CI21" i="3"/>
  <c r="CA34" i="3"/>
  <c r="CE34" i="3"/>
  <c r="CC21" i="3"/>
  <c r="CF9" i="3"/>
  <c r="BY9" i="3"/>
  <c r="CK5" i="3"/>
  <c r="CP21" i="3" s="1"/>
  <c r="CD34" i="3"/>
  <c r="CA9" i="3"/>
  <c r="CD9" i="3"/>
  <c r="BX34" i="3"/>
  <c r="CG34" i="3"/>
  <c r="CI9" i="3"/>
  <c r="CE21" i="3"/>
  <c r="BW9" i="3"/>
  <c r="CG9" i="3"/>
  <c r="BW34" i="3"/>
  <c r="CB34" i="3"/>
  <c r="CI34" i="3"/>
  <c r="CD21" i="3"/>
  <c r="BY21" i="3"/>
  <c r="BZ34" i="3"/>
  <c r="BX9" i="3"/>
  <c r="CG21" i="3"/>
  <c r="CF21" i="3"/>
  <c r="BY34" i="3"/>
  <c r="CH21" i="3"/>
  <c r="CH9" i="3"/>
  <c r="CC34" i="3"/>
  <c r="CM21" i="3" l="1"/>
  <c r="CV9" i="3"/>
  <c r="CQ21" i="3"/>
  <c r="CO9" i="3"/>
  <c r="CM34" i="3"/>
  <c r="CL21" i="3"/>
  <c r="CT34" i="3"/>
  <c r="CN9" i="3"/>
  <c r="CR21" i="3"/>
  <c r="CV34" i="3"/>
  <c r="CU34" i="3"/>
  <c r="CU9" i="3"/>
  <c r="CO21" i="3"/>
  <c r="CW34" i="3"/>
  <c r="CT21" i="3"/>
  <c r="CL34" i="3"/>
  <c r="CQ34" i="3"/>
  <c r="CS21" i="3"/>
  <c r="CY5" i="3"/>
  <c r="DK9" i="3" s="1"/>
  <c r="CK34" i="3"/>
  <c r="CP9" i="3"/>
  <c r="CW9" i="3"/>
  <c r="CQ9" i="3"/>
  <c r="CM9" i="3"/>
  <c r="CR9" i="3"/>
  <c r="CO34" i="3"/>
  <c r="CV21" i="3"/>
  <c r="CU21" i="3"/>
  <c r="CN34" i="3"/>
  <c r="CR34" i="3"/>
  <c r="CS34" i="3"/>
  <c r="CW21" i="3"/>
  <c r="CL9" i="3"/>
  <c r="CP34" i="3"/>
  <c r="CS9" i="3"/>
  <c r="CN21" i="3"/>
  <c r="CK21" i="3"/>
  <c r="CT9" i="3"/>
  <c r="CK9" i="3"/>
  <c r="DF34" i="3" l="1"/>
  <c r="DB21" i="3"/>
  <c r="DA9" i="3"/>
  <c r="DE21" i="3"/>
  <c r="DB9" i="3"/>
  <c r="DJ34" i="3"/>
  <c r="DH21" i="3"/>
  <c r="DD9" i="3"/>
  <c r="DF9" i="3"/>
  <c r="DB34" i="3"/>
  <c r="CY21" i="3"/>
  <c r="DD21" i="3"/>
  <c r="DM5" i="3"/>
  <c r="DR9" i="3" s="1"/>
  <c r="CZ9" i="3"/>
  <c r="DI34" i="3"/>
  <c r="CY34" i="3"/>
  <c r="DK34" i="3"/>
  <c r="DK21" i="3"/>
  <c r="DC34" i="3"/>
  <c r="DG21" i="3"/>
  <c r="CZ34" i="3"/>
  <c r="DD34" i="3"/>
  <c r="DC21" i="3"/>
  <c r="DF21" i="3"/>
  <c r="DG34" i="3"/>
  <c r="DA21" i="3"/>
  <c r="DG9" i="3"/>
  <c r="DE9" i="3"/>
  <c r="DJ21" i="3"/>
  <c r="DC9" i="3"/>
  <c r="DE34" i="3"/>
  <c r="DI21" i="3"/>
  <c r="DI9" i="3"/>
  <c r="CY9" i="3"/>
  <c r="DJ9" i="3"/>
  <c r="CZ21" i="3"/>
  <c r="DA34" i="3"/>
  <c r="DH9" i="3"/>
  <c r="DH34" i="3"/>
  <c r="EA5" i="3" l="1"/>
  <c r="EM9" i="3" s="1"/>
  <c r="DQ34" i="3"/>
  <c r="DN21" i="3"/>
  <c r="DP21" i="3"/>
  <c r="DP34" i="3"/>
  <c r="DX9" i="3"/>
  <c r="DM21" i="3"/>
  <c r="DU34" i="3"/>
  <c r="DV21" i="3"/>
  <c r="DM9" i="3"/>
  <c r="DS9" i="3"/>
  <c r="DQ9" i="3"/>
  <c r="DW21" i="3"/>
  <c r="DR34" i="3"/>
  <c r="DS34" i="3"/>
  <c r="DN34" i="3"/>
  <c r="DU21" i="3"/>
  <c r="DT9" i="3"/>
  <c r="DY21" i="3"/>
  <c r="DT34" i="3"/>
  <c r="DN9" i="3"/>
  <c r="DR21" i="3"/>
  <c r="DU9" i="3"/>
  <c r="DP9" i="3"/>
  <c r="DQ21" i="3"/>
  <c r="DV9" i="3"/>
  <c r="DV34" i="3"/>
  <c r="DT21" i="3"/>
  <c r="DO21" i="3"/>
  <c r="DW34" i="3"/>
  <c r="DO9" i="3"/>
  <c r="DY34" i="3"/>
  <c r="DW9" i="3"/>
  <c r="DO34" i="3"/>
  <c r="DM34" i="3"/>
  <c r="DX34" i="3"/>
  <c r="DY9" i="3"/>
  <c r="DS21" i="3"/>
  <c r="DX21" i="3"/>
  <c r="EG34" i="3" l="1"/>
  <c r="EM34" i="3"/>
  <c r="EL9" i="3"/>
  <c r="EE34" i="3"/>
  <c r="EF21" i="3"/>
  <c r="EC21" i="3"/>
  <c r="EC9" i="3"/>
  <c r="EJ21" i="3"/>
  <c r="EF34" i="3"/>
  <c r="EH34" i="3"/>
  <c r="EB9" i="3"/>
  <c r="EJ9" i="3"/>
  <c r="EK9" i="3"/>
  <c r="EB21" i="3"/>
  <c r="EJ34" i="3"/>
  <c r="EE21" i="3"/>
  <c r="EF9" i="3"/>
  <c r="EB34" i="3"/>
  <c r="EG21" i="3"/>
  <c r="ED9" i="3"/>
  <c r="EI34" i="3"/>
  <c r="EK21" i="3"/>
  <c r="EC34" i="3"/>
  <c r="EI21" i="3"/>
  <c r="EL21" i="3"/>
  <c r="EA9" i="3"/>
  <c r="ED21" i="3"/>
  <c r="EL34" i="3"/>
  <c r="EH9" i="3"/>
  <c r="EK34" i="3"/>
  <c r="ED34" i="3"/>
  <c r="EE9" i="3"/>
  <c r="EG9" i="3"/>
  <c r="EA21" i="3"/>
  <c r="EH21" i="3"/>
  <c r="EI9" i="3"/>
  <c r="EM21" i="3"/>
  <c r="EA34" i="3"/>
  <c r="P45" i="3" a="1"/>
  <c r="P45" i="3" l="1"/>
  <c r="L45" i="3" a="1"/>
  <c r="P7" i="3" l="1"/>
  <c r="P6" i="3" s="1"/>
  <c r="L45" i="3"/>
  <c r="X45" i="3" a="1"/>
  <c r="L7" i="3" l="1"/>
  <c r="L6" i="3" s="1"/>
  <c r="X45" i="3"/>
  <c r="X7" i="3" s="1"/>
  <c r="X6" i="3" s="1"/>
  <c r="CB45" i="3" a="1"/>
  <c r="CB45" i="3" l="1"/>
  <c r="CB7" i="3" s="1"/>
  <c r="CB6" i="3" s="1"/>
  <c r="U45" i="3" a="1"/>
  <c r="U45" i="3" l="1"/>
  <c r="U7" i="3" s="1"/>
  <c r="U6" i="3" s="1"/>
  <c r="Y45" i="3" a="1"/>
  <c r="Y45" i="3" l="1"/>
  <c r="Y7" i="3" s="1"/>
  <c r="Y6" i="3" s="1"/>
  <c r="AR45" i="3" a="1"/>
  <c r="AR45" i="3" l="1"/>
  <c r="AI45" i="3" a="1"/>
  <c r="AR7" i="3" l="1"/>
  <c r="AR6" i="3" s="1"/>
  <c r="AI45" i="3"/>
  <c r="AI7" i="3" s="1"/>
  <c r="AI6" i="3" s="1"/>
  <c r="DH45" i="3" a="1"/>
  <c r="DH45" i="3" l="1"/>
  <c r="DH7" i="3" s="1"/>
  <c r="DH6" i="3" s="1"/>
  <c r="DI45" i="3" a="1"/>
  <c r="DI45" i="3" l="1"/>
  <c r="DI7" i="3" s="1"/>
  <c r="DI6" i="3" s="1"/>
  <c r="CD45" i="3" a="1"/>
  <c r="CD45" i="3" l="1"/>
  <c r="CD7" i="3" s="1"/>
  <c r="CD6" i="3" s="1"/>
  <c r="BL45" i="3" a="1"/>
  <c r="BL45" i="3" l="1"/>
  <c r="BL7" i="3" s="1"/>
  <c r="BL6" i="3" s="1"/>
  <c r="EK45" i="3" a="1"/>
  <c r="EK45" i="3" l="1"/>
  <c r="EK7" i="3" s="1"/>
  <c r="EK6" i="3" s="1"/>
  <c r="CZ45" i="3" a="1"/>
  <c r="CZ45" i="3" l="1"/>
  <c r="CZ7" i="3" s="1"/>
  <c r="CZ6" i="3" s="1"/>
  <c r="BT45" i="3" a="1"/>
  <c r="BT45" i="3" l="1"/>
  <c r="BT7" i="3" s="1"/>
  <c r="BT6" i="3" s="1"/>
  <c r="AW45" i="3" a="1"/>
  <c r="AW45" i="3" l="1"/>
  <c r="AW7" i="3" s="1"/>
  <c r="AW6" i="3" s="1"/>
  <c r="BS45" i="3" a="1"/>
  <c r="BS45" i="3" l="1"/>
  <c r="BS7" i="3" s="1"/>
  <c r="BS6" i="3" s="1"/>
  <c r="M45" i="3" a="1"/>
  <c r="M45" i="3" l="1"/>
  <c r="G45" i="3" a="1"/>
  <c r="M7" i="3" l="1"/>
  <c r="M6" i="3" s="1"/>
  <c r="G45" i="3"/>
  <c r="AE45" i="3" a="1"/>
  <c r="G7" i="3" l="1"/>
  <c r="G6" i="3" s="1"/>
  <c r="AE45" i="3"/>
  <c r="AE7" i="3" s="1"/>
  <c r="AE6" i="3" s="1"/>
  <c r="BO45" i="3" a="1"/>
  <c r="BO45" i="3" l="1"/>
  <c r="BO7" i="3" s="1"/>
  <c r="BO6" i="3" s="1"/>
  <c r="DO45" i="3" a="1"/>
  <c r="DO45" i="3" l="1"/>
  <c r="DO7" i="3" s="1"/>
  <c r="DO6" i="3" s="1"/>
  <c r="DP45" i="3" a="1"/>
  <c r="DP45" i="3" l="1"/>
  <c r="DP7" i="3" s="1"/>
  <c r="DP6" i="3" s="1"/>
  <c r="CK45" i="3" a="1"/>
  <c r="CK45" i="3" l="1"/>
  <c r="CK7" i="3" s="1"/>
  <c r="CK6" i="3" s="1"/>
  <c r="BR45" i="3" a="1"/>
  <c r="BR45" i="3" l="1"/>
  <c r="BR7" i="3" s="1"/>
  <c r="BR6" i="3" s="1"/>
  <c r="AG45" i="3" a="1"/>
  <c r="AG45" i="3" l="1"/>
  <c r="AG7" i="3" s="1"/>
  <c r="AG6" i="3" s="1"/>
  <c r="DF45" i="3" a="1"/>
  <c r="DF45" i="3" l="1"/>
  <c r="DF7" i="3" s="1"/>
  <c r="DF6" i="3" s="1"/>
  <c r="CA45" i="3" a="1"/>
  <c r="CA45" i="3" l="1"/>
  <c r="CA7" i="3" s="1"/>
  <c r="CA6" i="3" s="1"/>
  <c r="DE45" i="3" a="1"/>
  <c r="DE45" i="3" l="1"/>
  <c r="DE7" i="3" s="1"/>
  <c r="DE6" i="3" s="1"/>
  <c r="K45" i="3" a="1"/>
  <c r="K45" i="3" l="1"/>
  <c r="DV45" i="3" a="1"/>
  <c r="K7" i="3" l="1"/>
  <c r="K6" i="3" s="1"/>
  <c r="DV45" i="3"/>
  <c r="DV7" i="3" s="1"/>
  <c r="DV6" i="3" s="1"/>
  <c r="CQ45" i="3" a="1"/>
  <c r="CQ45" i="3" l="1"/>
  <c r="CQ7" i="3" s="1"/>
  <c r="CQ6" i="3" s="1"/>
  <c r="BY45" i="3" a="1"/>
  <c r="BY45" i="3" l="1"/>
  <c r="DM45" i="3" a="1"/>
  <c r="BY7" i="3" l="1"/>
  <c r="BY6" i="3" s="1"/>
  <c r="K65" i="5" a="1"/>
  <c r="K65" i="5" s="1"/>
  <c r="DM45" i="3"/>
  <c r="DM7" i="3" s="1"/>
  <c r="DM6" i="3" s="1"/>
  <c r="CG45" i="3" a="1"/>
  <c r="M65" i="5" l="1"/>
  <c r="L65" i="5"/>
  <c r="P65" i="5"/>
  <c r="CG45" i="3"/>
  <c r="CG7" i="3" s="1"/>
  <c r="CG6" i="3" s="1"/>
  <c r="O45" i="3" a="1"/>
  <c r="Q65" i="5" l="1"/>
  <c r="N65" i="5"/>
  <c r="R65" i="5"/>
  <c r="O65" i="5"/>
  <c r="O45" i="3"/>
  <c r="W45" i="3" a="1"/>
  <c r="O7" i="3" l="1"/>
  <c r="O6" i="3" s="1"/>
  <c r="W45" i="3"/>
  <c r="W7" i="3" s="1"/>
  <c r="W6" i="3" s="1"/>
  <c r="CC45" i="3" a="1"/>
  <c r="CC45" i="3" l="1"/>
  <c r="CC7" i="3" s="1"/>
  <c r="CC6" i="3" s="1"/>
  <c r="I45" i="3" a="1"/>
  <c r="I45" i="3" l="1"/>
  <c r="DU45" i="3" a="1"/>
  <c r="I7" i="3" l="1"/>
  <c r="I6" i="3" s="1"/>
  <c r="DU45" i="3"/>
  <c r="DU7" i="3" s="1"/>
  <c r="DU6" i="3" s="1"/>
  <c r="AM45" i="3" a="1"/>
  <c r="AM45" i="3" l="1"/>
  <c r="AH45" i="3" a="1"/>
  <c r="AM7" i="3" l="1"/>
  <c r="AM6" i="3" s="1"/>
  <c r="K81" i="5" a="1"/>
  <c r="K81" i="5" s="1"/>
  <c r="AH45" i="3"/>
  <c r="AH7" i="3" s="1"/>
  <c r="AH6" i="3" s="1"/>
  <c r="EB45" i="3" a="1"/>
  <c r="M81" i="5" l="1"/>
  <c r="L81" i="5"/>
  <c r="P81" i="5"/>
  <c r="EB45" i="3"/>
  <c r="EB7" i="3" s="1"/>
  <c r="EB6" i="3" s="1"/>
  <c r="EC45" i="3" a="1"/>
  <c r="Q81" i="5" l="1"/>
  <c r="O81" i="5"/>
  <c r="N81" i="5"/>
  <c r="R81" i="5"/>
  <c r="EC45" i="3"/>
  <c r="EC7" i="3" s="1"/>
  <c r="EC6" i="3" s="1"/>
  <c r="CW45" i="3" a="1"/>
  <c r="CW45" i="3" l="1"/>
  <c r="CW7" i="3" s="1"/>
  <c r="CW6" i="3" s="1"/>
  <c r="CE45" i="3" a="1"/>
  <c r="CE45" i="3" l="1"/>
  <c r="CE7" i="3" s="1"/>
  <c r="CE6" i="3" s="1"/>
  <c r="AS45" i="3" a="1"/>
  <c r="AS45" i="3" l="1"/>
  <c r="AS7" i="3" s="1"/>
  <c r="AS6" i="3" s="1"/>
  <c r="DS45" i="3" a="1"/>
  <c r="DS45" i="3" l="1"/>
  <c r="DS7" i="3" s="1"/>
  <c r="DS6" i="3" s="1"/>
  <c r="CN45" i="3" a="1"/>
  <c r="CN45" i="3" l="1"/>
  <c r="CN7" i="3" s="1"/>
  <c r="CN6" i="3" s="1"/>
  <c r="BB45" i="3" a="1"/>
  <c r="BB45" i="3" l="1"/>
  <c r="BB7" i="3" s="1"/>
  <c r="BB6" i="3" s="1"/>
  <c r="EI45" i="3" a="1"/>
  <c r="EI45" i="3" l="1"/>
  <c r="EI7" i="3" s="1"/>
  <c r="EI6" i="3" s="1"/>
  <c r="DD45" i="3" a="1"/>
  <c r="DD45" i="3" l="1"/>
  <c r="DD7" i="3" s="1"/>
  <c r="DD6" i="3" s="1"/>
  <c r="CL45" i="3" a="1"/>
  <c r="CL45" i="3" l="1"/>
  <c r="CL7" i="3" s="1"/>
  <c r="CL6" i="3" s="1"/>
  <c r="DY45" i="3" a="1"/>
  <c r="DY45" i="3" l="1"/>
  <c r="DY7" i="3" s="1"/>
  <c r="DY6" i="3" s="1"/>
  <c r="CT45" i="3" a="1"/>
  <c r="CT45" i="3" l="1"/>
  <c r="CT7" i="3" s="1"/>
  <c r="CT6" i="3" s="1"/>
  <c r="BJ45" i="3" a="1"/>
  <c r="BJ45" i="3" l="1"/>
  <c r="BJ7" i="3" s="1"/>
  <c r="BJ6" i="3" s="1"/>
  <c r="EH45" i="3" a="1"/>
  <c r="EH45" i="3" l="1"/>
  <c r="EH7" i="3" s="1"/>
  <c r="EH6" i="3" s="1"/>
  <c r="AZ45" i="3" a="1"/>
  <c r="AZ45" i="3" l="1"/>
  <c r="AZ7" i="3" s="1"/>
  <c r="AZ6" i="3" s="1"/>
  <c r="N45" i="3" a="1"/>
  <c r="N45" i="3" l="1"/>
  <c r="V45" i="3" a="1"/>
  <c r="N7" i="3" l="1"/>
  <c r="N6" i="3" s="1"/>
  <c r="V45" i="3"/>
  <c r="V7" i="3" s="1"/>
  <c r="V6" i="3" s="1"/>
  <c r="BP45" i="3" a="1"/>
  <c r="BP45" i="3" l="1"/>
  <c r="BP7" i="3" s="1"/>
  <c r="BP6" i="3" s="1"/>
  <c r="AK45" i="3" a="1"/>
  <c r="AK45" i="3" l="1"/>
  <c r="DJ45" i="3" a="1"/>
  <c r="AK7" i="3" l="1"/>
  <c r="AK6" i="3" s="1"/>
  <c r="K73" i="5" a="1"/>
  <c r="K73" i="5" s="1"/>
  <c r="DJ45" i="3"/>
  <c r="DJ7" i="3" s="1"/>
  <c r="DJ6" i="3" s="1"/>
  <c r="CR45" i="3" a="1"/>
  <c r="M73" i="5" l="1"/>
  <c r="P73" i="5"/>
  <c r="L73" i="5"/>
  <c r="CR45" i="3"/>
  <c r="CR7" i="3" s="1"/>
  <c r="CR6" i="3" s="1"/>
  <c r="BF45" i="3" a="1"/>
  <c r="Q73" i="5" l="1"/>
  <c r="N73" i="5"/>
  <c r="O73" i="5"/>
  <c r="R73" i="5"/>
  <c r="BF45" i="3"/>
  <c r="BF7" i="3" s="1"/>
  <c r="BF6" i="3" s="1"/>
  <c r="EF45" i="3" a="1"/>
  <c r="EF45" i="3" l="1"/>
  <c r="EF7" i="3" s="1"/>
  <c r="EF6" i="3" s="1"/>
  <c r="DA45" i="3" a="1"/>
  <c r="DA45" i="3" l="1"/>
  <c r="DA7" i="3" s="1"/>
  <c r="DA6" i="3" s="1"/>
  <c r="AC45" i="3" a="1"/>
  <c r="AC45" i="3" l="1"/>
  <c r="AC7" i="3" s="1"/>
  <c r="AC6" i="3" s="1"/>
  <c r="BI45" i="3" a="1"/>
  <c r="BI45" i="3" l="1"/>
  <c r="BI7" i="3" s="1"/>
  <c r="BI6" i="3" s="1"/>
  <c r="AL45" i="3" a="1"/>
  <c r="AL45" i="3" l="1"/>
  <c r="AL7" i="3" s="1"/>
  <c r="AL6" i="3" s="1"/>
  <c r="BW45" i="3" a="1"/>
  <c r="BW45" i="3" l="1"/>
  <c r="BW7" i="3" s="1"/>
  <c r="BW6" i="3" s="1"/>
  <c r="AQ45" i="3" a="1"/>
  <c r="AQ45" i="3" l="1"/>
  <c r="DQ45" i="3" a="1"/>
  <c r="AQ7" i="3" l="1"/>
  <c r="AQ6" i="3" s="1"/>
  <c r="K97" i="5" a="1"/>
  <c r="K97" i="5" s="1"/>
  <c r="DQ45" i="3"/>
  <c r="DQ7" i="3" s="1"/>
  <c r="DQ6" i="3" s="1"/>
  <c r="CY45" i="3" a="1"/>
  <c r="L97" i="5" l="1"/>
  <c r="M97" i="5"/>
  <c r="P97" i="5"/>
  <c r="CY45" i="3"/>
  <c r="CY7" i="3" s="1"/>
  <c r="CY6" i="3" s="1"/>
  <c r="BM45" i="3" a="1"/>
  <c r="Q97" i="5" l="1"/>
  <c r="N97" i="5"/>
  <c r="R97" i="5"/>
  <c r="O97" i="5"/>
  <c r="BM45" i="3"/>
  <c r="BM7" i="3" s="1"/>
  <c r="BM6" i="3" s="1"/>
  <c r="EL45" i="3" a="1"/>
  <c r="EL45" i="3" l="1"/>
  <c r="EL7" i="3" s="1"/>
  <c r="EL6" i="3" s="1"/>
  <c r="DG45" i="3" a="1"/>
  <c r="DG45" i="3" l="1"/>
  <c r="DG7" i="3" s="1"/>
  <c r="DG6" i="3" s="1"/>
  <c r="DN45" i="3" a="1"/>
  <c r="DN45" i="3" l="1"/>
  <c r="DN7" i="3" s="1"/>
  <c r="DN6" i="3" s="1"/>
  <c r="AP45" i="3" a="1"/>
  <c r="AP45" i="3" l="1"/>
  <c r="AX45" i="3" a="1"/>
  <c r="AP7" i="3" l="1"/>
  <c r="AP6" i="3" s="1"/>
  <c r="AX45" i="3"/>
  <c r="AX7" i="3" s="1"/>
  <c r="AX6" i="3" s="1"/>
  <c r="E45" i="3" a="1"/>
  <c r="E45" i="3" l="1"/>
  <c r="CH45" i="3" a="1"/>
  <c r="E7" i="3" l="1"/>
  <c r="E6" i="3" s="1"/>
  <c r="CH45" i="3"/>
  <c r="CH7" i="3" s="1"/>
  <c r="CH6" i="3" s="1"/>
  <c r="CI45" i="3" a="1"/>
  <c r="CI45" i="3" l="1"/>
  <c r="CI7" i="3" s="1"/>
  <c r="CI6" i="3" s="1"/>
  <c r="BD45" i="3" a="1"/>
  <c r="BD45" i="3" l="1"/>
  <c r="BD7" i="3" s="1"/>
  <c r="BD6" i="3" s="1"/>
  <c r="ED45" i="3" a="1"/>
  <c r="ED45" i="3" l="1"/>
  <c r="ED7" i="3" s="1"/>
  <c r="ED6" i="3" s="1"/>
  <c r="DK45" i="3" a="1"/>
  <c r="DK45" i="3" l="1"/>
  <c r="DK7" i="3" s="1"/>
  <c r="DK6" i="3" s="1"/>
  <c r="BZ45" i="3" a="1"/>
  <c r="BZ45" i="3" l="1"/>
  <c r="BZ7" i="3" s="1"/>
  <c r="BZ6" i="3" s="1"/>
  <c r="AU45" i="3" a="1"/>
  <c r="AU45" i="3" l="1"/>
  <c r="AU7" i="3" s="1"/>
  <c r="AU6" i="3" s="1"/>
  <c r="DT45" i="3" a="1"/>
  <c r="DT45" i="3" l="1"/>
  <c r="DT7" i="3" s="1"/>
  <c r="DT6" i="3" s="1"/>
  <c r="EA45" i="3" a="1"/>
  <c r="EA45" i="3" l="1"/>
  <c r="EA7" i="3" s="1"/>
  <c r="EA6" i="3" s="1"/>
  <c r="F45" i="3" a="1"/>
  <c r="F45" i="3" l="1"/>
  <c r="DW45" i="3" a="1"/>
  <c r="F7" i="3" l="1"/>
  <c r="F6" i="3" s="1"/>
  <c r="DW45" i="3"/>
  <c r="DW7" i="3" s="1"/>
  <c r="DW6" i="3" s="1"/>
  <c r="J45" i="3" a="1"/>
  <c r="J45" i="3" l="1"/>
  <c r="K77" i="5" s="1" a="1"/>
  <c r="K77" i="5" s="1"/>
  <c r="AO45" i="3" a="1"/>
  <c r="M77" i="5" l="1"/>
  <c r="P77" i="5"/>
  <c r="L77" i="5"/>
  <c r="J7" i="3"/>
  <c r="J6" i="3" s="1"/>
  <c r="AO45" i="3"/>
  <c r="AJ45" i="3" a="1"/>
  <c r="AO7" i="3" l="1"/>
  <c r="AO6" i="3" s="1"/>
  <c r="R77" i="5"/>
  <c r="Q77" i="5"/>
  <c r="O77" i="5"/>
  <c r="N77" i="5"/>
  <c r="AJ45" i="3"/>
  <c r="AJ7" i="3" s="1"/>
  <c r="AJ6" i="3" s="1"/>
  <c r="CO45" i="3" a="1"/>
  <c r="CO45" i="3" l="1"/>
  <c r="CO7" i="3" s="1"/>
  <c r="CO6" i="3" s="1"/>
  <c r="BK45" i="3" a="1"/>
  <c r="BK45" i="3" l="1"/>
  <c r="BK7" i="3" s="1"/>
  <c r="BK6" i="3" s="1"/>
  <c r="DR45" i="3" a="1"/>
  <c r="DR45" i="3" l="1"/>
  <c r="DR7" i="3" s="1"/>
  <c r="DR6" i="3" s="1"/>
  <c r="CF45" i="3" a="1"/>
  <c r="CF45" i="3" l="1"/>
  <c r="CF7" i="3" s="1"/>
  <c r="CF6" i="3" s="1"/>
  <c r="H45" i="3" a="1"/>
  <c r="H45" i="3" l="1"/>
  <c r="K69" i="5" s="1" a="1"/>
  <c r="K69" i="5" s="1"/>
  <c r="AB45" i="3" a="1"/>
  <c r="M69" i="5" l="1"/>
  <c r="P69" i="5"/>
  <c r="L69" i="5"/>
  <c r="H7" i="3"/>
  <c r="H6" i="3" s="1"/>
  <c r="AB45" i="3"/>
  <c r="AD45" i="3" a="1"/>
  <c r="AB7" i="3" l="1"/>
  <c r="AB6" i="3" s="1"/>
  <c r="K93" i="5" a="1"/>
  <c r="K93" i="5" s="1"/>
  <c r="Q69" i="5"/>
  <c r="R69" i="5"/>
  <c r="O69" i="5"/>
  <c r="N69" i="5"/>
  <c r="AD45" i="3"/>
  <c r="AV45" i="3" a="1"/>
  <c r="M93" i="5" l="1"/>
  <c r="P93" i="5"/>
  <c r="L93" i="5"/>
  <c r="AD7" i="3"/>
  <c r="AD6" i="3" s="1"/>
  <c r="K101" i="5" a="1"/>
  <c r="K101" i="5" s="1"/>
  <c r="AV45" i="3"/>
  <c r="AV7" i="3" s="1"/>
  <c r="AV6" i="3" s="1"/>
  <c r="BU45" i="3" a="1"/>
  <c r="R93" i="5" l="1"/>
  <c r="N93" i="5"/>
  <c r="Q93" i="5"/>
  <c r="O93" i="5"/>
  <c r="M101" i="5"/>
  <c r="L101" i="5"/>
  <c r="P101" i="5"/>
  <c r="BU45" i="3"/>
  <c r="BU7" i="3" s="1"/>
  <c r="BU6" i="3" s="1"/>
  <c r="CU45" i="3" a="1"/>
  <c r="R101" i="5" l="1"/>
  <c r="O101" i="5"/>
  <c r="N101" i="5"/>
  <c r="Q101" i="5"/>
  <c r="CU45" i="3"/>
  <c r="CU7" i="3" s="1"/>
  <c r="CU6" i="3" s="1"/>
  <c r="CV45" i="3" a="1"/>
  <c r="CV45" i="3" l="1"/>
  <c r="CV7" i="3" s="1"/>
  <c r="CV6" i="3" s="1"/>
  <c r="BQ45" i="3" a="1"/>
  <c r="BQ45" i="3" l="1"/>
  <c r="BQ7" i="3" s="1"/>
  <c r="BQ6" i="3" s="1"/>
  <c r="AY45" i="3" a="1"/>
  <c r="AY45" i="3" l="1"/>
  <c r="AY7" i="3" s="1"/>
  <c r="AY6" i="3" s="1"/>
  <c r="DX45" i="3" a="1"/>
  <c r="DX45" i="3" l="1"/>
  <c r="DX7" i="3" s="1"/>
  <c r="DX6" i="3" s="1"/>
  <c r="CM45" i="3" a="1"/>
  <c r="CM45" i="3" l="1"/>
  <c r="CM7" i="3" s="1"/>
  <c r="CM6" i="3" s="1"/>
  <c r="BG45" i="3" a="1"/>
  <c r="BG45" i="3" l="1"/>
  <c r="BG7" i="3" s="1"/>
  <c r="BG6" i="3" s="1"/>
  <c r="EG45" i="3" a="1"/>
  <c r="EG45" i="3" l="1"/>
  <c r="EG7" i="3" s="1"/>
  <c r="EG6" i="3" s="1"/>
  <c r="Z45" i="3" a="1"/>
  <c r="Z45" i="3" l="1"/>
  <c r="Z7" i="3" s="1"/>
  <c r="Z6" i="3" s="1"/>
  <c r="BC45" i="3" a="1"/>
  <c r="BC45" i="3" l="1"/>
  <c r="BC7" i="3" s="1"/>
  <c r="BC6" i="3" s="1"/>
  <c r="AN45" i="3" a="1"/>
  <c r="AN45" i="3" l="1"/>
  <c r="AA45" i="3" a="1"/>
  <c r="AN7" i="3" l="1"/>
  <c r="AN6" i="3" s="1"/>
  <c r="K85" i="5" a="1"/>
  <c r="K85" i="5" s="1"/>
  <c r="AA45" i="3"/>
  <c r="CP45" i="3" a="1"/>
  <c r="AA7" i="3" l="1"/>
  <c r="AA6" i="3" s="1"/>
  <c r="K89" i="5" a="1"/>
  <c r="K89" i="5" s="1"/>
  <c r="L85" i="5"/>
  <c r="M85" i="5"/>
  <c r="P85" i="5"/>
  <c r="CP45" i="3"/>
  <c r="CP7" i="3" s="1"/>
  <c r="CP6" i="3" s="1"/>
  <c r="EJ45" i="3" a="1"/>
  <c r="M89" i="5" l="1"/>
  <c r="P89" i="5"/>
  <c r="L89" i="5"/>
  <c r="Q85" i="5"/>
  <c r="R85" i="5"/>
  <c r="O85" i="5"/>
  <c r="N85" i="5"/>
  <c r="EJ45" i="3"/>
  <c r="EJ7" i="3" s="1"/>
  <c r="EJ6" i="3" s="1"/>
  <c r="BA45" i="3" a="1"/>
  <c r="R89" i="5" l="1"/>
  <c r="N89" i="5"/>
  <c r="O89" i="5"/>
  <c r="Q89" i="5"/>
  <c r="BA45" i="3"/>
  <c r="BA7" i="3" s="1"/>
  <c r="BA6" i="3" s="1"/>
  <c r="Q45" i="3" a="1"/>
  <c r="Q45" i="3" l="1"/>
  <c r="T45" i="3" a="1"/>
  <c r="Q7" i="3" l="1"/>
  <c r="Q6" i="3" s="1"/>
  <c r="T45" i="3"/>
  <c r="S45" i="3" a="1"/>
  <c r="T7" i="3" l="1"/>
  <c r="T6" i="3" s="1"/>
  <c r="S45" i="3"/>
  <c r="DB45" i="3" a="1"/>
  <c r="S7" i="3" l="1"/>
  <c r="S6" i="3" s="1"/>
  <c r="K57" i="5" a="1"/>
  <c r="K57" i="5" s="1"/>
  <c r="DB45" i="3"/>
  <c r="DB7" i="3" s="1"/>
  <c r="DB6" i="3" s="1"/>
  <c r="DC45" i="3" a="1"/>
  <c r="M57" i="5" l="1"/>
  <c r="L57" i="5"/>
  <c r="P57" i="5"/>
  <c r="DC45" i="3"/>
  <c r="DC7" i="3" s="1"/>
  <c r="DC6" i="3" s="1"/>
  <c r="BX45" i="3" a="1"/>
  <c r="Q57" i="5" l="1"/>
  <c r="O57" i="5"/>
  <c r="R57" i="5"/>
  <c r="N57" i="5"/>
  <c r="BX45" i="3"/>
  <c r="BE45" i="3" a="1"/>
  <c r="BX7" i="3" l="1"/>
  <c r="BX6" i="3" s="1"/>
  <c r="K61" i="5" a="1"/>
  <c r="K61" i="5" s="1"/>
  <c r="BE45" i="3"/>
  <c r="BE7" i="3" s="1"/>
  <c r="BE6" i="3" s="1"/>
  <c r="EE45" i="3" a="1"/>
  <c r="L61" i="5" l="1"/>
  <c r="P61" i="5"/>
  <c r="M61" i="5"/>
  <c r="EE45" i="3"/>
  <c r="EE7" i="3" s="1"/>
  <c r="EE6" i="3" s="1"/>
  <c r="CS45" i="3" a="1"/>
  <c r="Q61" i="5" l="1"/>
  <c r="O61" i="5"/>
  <c r="N61" i="5"/>
  <c r="R61" i="5"/>
  <c r="CS45" i="3"/>
  <c r="CS7" i="3" s="1"/>
  <c r="CS6" i="3" s="1"/>
  <c r="BN45" i="3" a="1"/>
  <c r="BN45" i="3" l="1"/>
  <c r="BN7" i="3" s="1"/>
  <c r="BN6" i="3" s="1"/>
  <c r="EM45" i="3" a="1"/>
  <c r="EM45" i="3" l="1"/>
  <c r="EM7" i="3" s="1"/>
  <c r="EM6" i="3" s="1"/>
  <c r="H14" i="6"/>
  <c r="E14" i="6" a="1"/>
  <c r="E14" i="6" s="1"/>
  <c r="L14" i="6" s="1" a="1"/>
  <c r="L14" i="6" s="1"/>
  <c r="D14" i="6" l="1"/>
  <c r="I14" i="6" s="1" a="1"/>
  <c r="I14" i="6" s="1"/>
  <c r="G14" i="6" a="1"/>
  <c r="G14" i="6" s="1"/>
  <c r="J14" i="6" a="1"/>
  <c r="J14" i="6" s="1"/>
  <c r="K14" i="6" l="1" a="1"/>
  <c r="K14" i="6" s="1"/>
  <c r="F14" i="6"/>
  <c r="H16" i="6"/>
  <c r="J16" i="6" a="1"/>
  <c r="J16" i="6" s="1"/>
  <c r="G16" i="6" a="1"/>
  <c r="G16" i="6" s="1"/>
  <c r="E16" i="6" a="1"/>
  <c r="E16" i="6" s="1"/>
  <c r="H15" i="6"/>
  <c r="J15" i="6" a="1"/>
  <c r="J15" i="6" s="1"/>
  <c r="G15" i="6" a="1"/>
  <c r="G15" i="6" s="1"/>
  <c r="E15" i="6" a="1"/>
  <c r="E15" i="6" s="1"/>
  <c r="D15" i="6" l="1"/>
  <c r="I15" i="6" s="1" a="1"/>
  <c r="I15" i="6" s="1"/>
  <c r="K15" i="6" s="1" a="1"/>
  <c r="K15" i="6" s="1"/>
  <c r="L15" i="6" a="1"/>
  <c r="L15" i="6" s="1"/>
  <c r="F15" i="6"/>
  <c r="H17" i="6"/>
  <c r="J17" i="6" a="1"/>
  <c r="J17" i="6" s="1"/>
  <c r="G17" i="6" a="1"/>
  <c r="G17" i="6" s="1"/>
  <c r="E17" i="6" a="1"/>
  <c r="E17" i="6" s="1"/>
  <c r="D16" i="6"/>
  <c r="I16" i="6" s="1" a="1"/>
  <c r="I16" i="6" s="1"/>
  <c r="K16" i="6" s="1" a="1"/>
  <c r="K16" i="6" s="1"/>
  <c r="L16" i="6" a="1"/>
  <c r="L16" i="6" s="1"/>
  <c r="F16" i="6"/>
  <c r="N14" i="6" a="1"/>
  <c r="N14" i="6" s="1"/>
  <c r="E18" i="6" l="1" a="1"/>
  <c r="E18" i="6" s="1"/>
  <c r="H18" i="6"/>
  <c r="J18" i="6" a="1"/>
  <c r="J18" i="6" s="1"/>
  <c r="G18" i="6" a="1"/>
  <c r="G18" i="6" s="1"/>
  <c r="N15" i="6" a="1"/>
  <c r="N15" i="6" s="1"/>
  <c r="D17" i="6"/>
  <c r="I17" i="6" s="1" a="1"/>
  <c r="I17" i="6" s="1"/>
  <c r="K17" i="6" s="1" a="1"/>
  <c r="K17" i="6" s="1"/>
  <c r="L17" i="6" a="1"/>
  <c r="L17" i="6" s="1"/>
  <c r="F17" i="6"/>
  <c r="X17" i="6" s="1"/>
  <c r="M16" i="6" a="1"/>
  <c r="M16" i="6" s="1"/>
  <c r="V16" i="6" s="1"/>
  <c r="N16" i="6" a="1"/>
  <c r="N16" i="6" s="1"/>
  <c r="AA18" i="6" l="1"/>
  <c r="AB18" i="6"/>
  <c r="Z18" i="6"/>
  <c r="Y18" i="6"/>
  <c r="AD18" i="6"/>
  <c r="AC18" i="6"/>
  <c r="T16" i="6"/>
  <c r="J19" i="6" a="1"/>
  <c r="J19" i="6" s="1"/>
  <c r="G19" i="6" a="1"/>
  <c r="G19" i="6" s="1"/>
  <c r="H19" i="6"/>
  <c r="E19" i="6" a="1"/>
  <c r="E19" i="6" s="1"/>
  <c r="D18" i="6"/>
  <c r="I18" i="6" s="1" a="1"/>
  <c r="I18" i="6" s="1"/>
  <c r="L18" i="6" a="1"/>
  <c r="L18" i="6" s="1"/>
  <c r="K18" i="6" a="1"/>
  <c r="K18" i="6" s="1"/>
  <c r="F18" i="6"/>
  <c r="X18" i="6" s="1"/>
  <c r="Q17" i="6"/>
  <c r="N17" i="6" a="1"/>
  <c r="N17" i="6" s="1"/>
  <c r="M17" i="6" a="1"/>
  <c r="M17" i="6" s="1"/>
  <c r="V17" i="6" s="1"/>
  <c r="Q16" i="6"/>
  <c r="O16" i="6"/>
  <c r="R17" i="6"/>
  <c r="R16" i="6"/>
  <c r="P16" i="6"/>
  <c r="AA19" i="6" l="1"/>
  <c r="AC19" i="6"/>
  <c r="Z19" i="6"/>
  <c r="AB19" i="6"/>
  <c r="AD19" i="6"/>
  <c r="T17" i="6"/>
  <c r="O17" i="6"/>
  <c r="S16" i="6"/>
  <c r="M18" i="6" a="1"/>
  <c r="M18" i="6" s="1"/>
  <c r="V18" i="6" s="1"/>
  <c r="N18" i="6" a="1"/>
  <c r="N18" i="6" s="1"/>
  <c r="D19" i="6"/>
  <c r="I19" i="6" s="1" a="1"/>
  <c r="I19" i="6" s="1"/>
  <c r="L19" i="6" a="1"/>
  <c r="L19" i="6" s="1"/>
  <c r="K19" i="6" a="1"/>
  <c r="K19" i="6" s="1"/>
  <c r="F19" i="6"/>
  <c r="X19" i="6" s="1"/>
  <c r="H20" i="6"/>
  <c r="G20" i="6" a="1"/>
  <c r="G20" i="6" s="1"/>
  <c r="J20" i="6" a="1"/>
  <c r="J20" i="6" s="1"/>
  <c r="E20" i="6" a="1"/>
  <c r="E20" i="6" s="1"/>
  <c r="P17" i="6"/>
  <c r="S17" i="6" l="1"/>
  <c r="T18" i="6"/>
  <c r="O18" i="6"/>
  <c r="Q18" i="6"/>
  <c r="H21" i="6"/>
  <c r="J21" i="6" a="1"/>
  <c r="J21" i="6" s="1"/>
  <c r="G21" i="6" a="1"/>
  <c r="G21" i="6" s="1"/>
  <c r="E21" i="6" a="1"/>
  <c r="E21" i="6" s="1"/>
  <c r="D20" i="6"/>
  <c r="I20" i="6" s="1" a="1"/>
  <c r="I20" i="6" s="1"/>
  <c r="K20" i="6" s="1" a="1"/>
  <c r="K20" i="6" s="1"/>
  <c r="L20" i="6" a="1"/>
  <c r="L20" i="6" s="1"/>
  <c r="F20" i="6"/>
  <c r="M19" i="6" a="1"/>
  <c r="M19" i="6" s="1"/>
  <c r="U17" i="6"/>
  <c r="W17" i="6" s="1"/>
  <c r="P18" i="6"/>
  <c r="R18" i="6"/>
  <c r="S18" i="6" l="1"/>
  <c r="V19" i="6"/>
  <c r="H22" i="6"/>
  <c r="J22" i="6" a="1"/>
  <c r="J22" i="6" s="1"/>
  <c r="G22" i="6" a="1"/>
  <c r="G22" i="6" s="1"/>
  <c r="E22" i="6" a="1"/>
  <c r="E22" i="6" s="1"/>
  <c r="D21" i="6"/>
  <c r="I21" i="6" s="1" a="1"/>
  <c r="I21" i="6" s="1"/>
  <c r="K21" i="6" s="1" a="1"/>
  <c r="K21" i="6" s="1"/>
  <c r="L21" i="6" a="1"/>
  <c r="L21" i="6" s="1"/>
  <c r="F21" i="6"/>
  <c r="M20" i="6" a="1"/>
  <c r="M20" i="6" s="1"/>
  <c r="V20" i="6" s="1"/>
  <c r="U18" i="6"/>
  <c r="W18" i="6" s="1"/>
  <c r="M21" i="6" l="1" a="1"/>
  <c r="M21" i="6" s="1"/>
  <c r="H23" i="6"/>
  <c r="J23" i="6" a="1"/>
  <c r="J23" i="6" s="1"/>
  <c r="G23" i="6" a="1"/>
  <c r="G23" i="6" s="1"/>
  <c r="E23" i="6" a="1"/>
  <c r="E23" i="6" s="1"/>
  <c r="D22" i="6"/>
  <c r="I22" i="6" s="1" a="1"/>
  <c r="I22" i="6" s="1"/>
  <c r="K22" i="6" s="1" a="1"/>
  <c r="K22" i="6" s="1"/>
  <c r="L22" i="6" a="1"/>
  <c r="L22" i="6" s="1"/>
  <c r="F22" i="6"/>
  <c r="M22" i="6" l="1" a="1"/>
  <c r="M22" i="6" s="1"/>
  <c r="V22" i="6" s="1"/>
  <c r="V21" i="6"/>
  <c r="G24" i="6" a="1"/>
  <c r="G24" i="6" s="1"/>
  <c r="H24" i="6"/>
  <c r="J24" i="6" a="1"/>
  <c r="J24" i="6" s="1"/>
  <c r="E24" i="6" a="1"/>
  <c r="E24" i="6" s="1"/>
  <c r="D23" i="6"/>
  <c r="I23" i="6" s="1" a="1"/>
  <c r="I23" i="6" s="1"/>
  <c r="K23" i="6" s="1" a="1"/>
  <c r="K23" i="6" s="1"/>
  <c r="L23" i="6" a="1"/>
  <c r="L23" i="6" s="1"/>
  <c r="F23" i="6"/>
  <c r="L24" i="6" l="1" a="1"/>
  <c r="L24" i="6" s="1"/>
  <c r="D24" i="6"/>
  <c r="I24" i="6" s="1" a="1"/>
  <c r="I24" i="6" s="1"/>
  <c r="K24" i="6" s="1" a="1"/>
  <c r="K24" i="6" s="1"/>
  <c r="F24" i="6"/>
  <c r="M23" i="6" a="1"/>
  <c r="M23" i="6" s="1"/>
  <c r="V23" i="6" s="1"/>
  <c r="H25" i="6"/>
  <c r="J25" i="6" a="1"/>
  <c r="J25" i="6" s="1"/>
  <c r="G25" i="6" a="1"/>
  <c r="G25" i="6" s="1"/>
  <c r="E25" i="6" a="1"/>
  <c r="E25" i="6" s="1"/>
  <c r="H26" i="6" l="1"/>
  <c r="J26" i="6" a="1"/>
  <c r="J26" i="6" s="1"/>
  <c r="G26" i="6" a="1"/>
  <c r="G26" i="6" s="1"/>
  <c r="E26" i="6" a="1"/>
  <c r="E26" i="6" s="1"/>
  <c r="D25" i="6"/>
  <c r="I25" i="6" s="1" a="1"/>
  <c r="I25" i="6" s="1"/>
  <c r="K25" i="6" s="1" a="1"/>
  <c r="K25" i="6" s="1"/>
  <c r="L25" i="6" a="1"/>
  <c r="L25" i="6" s="1"/>
  <c r="F25" i="6"/>
  <c r="M24" i="6" a="1"/>
  <c r="M24" i="6" s="1"/>
  <c r="D26" i="6" l="1"/>
  <c r="I26" i="6" s="1" a="1"/>
  <c r="I26" i="6" s="1"/>
  <c r="K26" i="6" s="1" a="1"/>
  <c r="K26" i="6" s="1"/>
  <c r="L26" i="6" a="1"/>
  <c r="L26" i="6" s="1"/>
  <c r="F26" i="6"/>
  <c r="M25" i="6" a="1"/>
  <c r="M25" i="6" s="1"/>
  <c r="V25" i="6" s="1"/>
  <c r="V24" i="6"/>
  <c r="H27" i="6"/>
  <c r="G27" i="6" a="1"/>
  <c r="G27" i="6" s="1"/>
  <c r="J27" i="6" a="1"/>
  <c r="J27" i="6" s="1"/>
  <c r="E27" i="6" a="1"/>
  <c r="E27" i="6" s="1"/>
  <c r="N20" i="6" a="1"/>
  <c r="N20" i="6" s="1"/>
  <c r="H28" i="6" l="1"/>
  <c r="J28" i="6" a="1"/>
  <c r="J28" i="6" s="1"/>
  <c r="G28" i="6" a="1"/>
  <c r="G28" i="6" s="1"/>
  <c r="E28" i="6" a="1"/>
  <c r="E28" i="6" s="1"/>
  <c r="N23" i="6" a="1"/>
  <c r="N23" i="6" s="1"/>
  <c r="N24" i="6" a="1"/>
  <c r="N24" i="6" s="1"/>
  <c r="N21" i="6" a="1"/>
  <c r="N21" i="6" s="1"/>
  <c r="D27" i="6"/>
  <c r="I27" i="6" s="1" a="1"/>
  <c r="I27" i="6" s="1"/>
  <c r="K27" i="6" s="1" a="1"/>
  <c r="K27" i="6" s="1"/>
  <c r="L27" i="6" a="1"/>
  <c r="L27" i="6" s="1"/>
  <c r="F27" i="6"/>
  <c r="N26" i="6" a="1"/>
  <c r="N26" i="6" s="1"/>
  <c r="M26" i="6" a="1"/>
  <c r="M26" i="6" s="1"/>
  <c r="Q20" i="6"/>
  <c r="T20" i="6"/>
  <c r="O20" i="6"/>
  <c r="N22" i="6" a="1"/>
  <c r="N22" i="6" s="1"/>
  <c r="N25" i="6" a="1"/>
  <c r="N25" i="6" s="1"/>
  <c r="Q26" i="6" l="1"/>
  <c r="H29" i="6"/>
  <c r="G29" i="6" a="1"/>
  <c r="G29" i="6" s="1"/>
  <c r="J29" i="6" a="1"/>
  <c r="J29" i="6" s="1"/>
  <c r="E29" i="6" a="1"/>
  <c r="E29" i="6" s="1"/>
  <c r="T21" i="6"/>
  <c r="Q21" i="6"/>
  <c r="O21" i="6"/>
  <c r="V26" i="6"/>
  <c r="D28" i="6"/>
  <c r="I28" i="6" s="1" a="1"/>
  <c r="I28" i="6" s="1"/>
  <c r="K28" i="6" s="1" a="1"/>
  <c r="K28" i="6" s="1"/>
  <c r="L28" i="6" a="1"/>
  <c r="L28" i="6" s="1"/>
  <c r="F28" i="6"/>
  <c r="Q23" i="6"/>
  <c r="T23" i="6"/>
  <c r="O23" i="6"/>
  <c r="O25" i="6"/>
  <c r="T25" i="6"/>
  <c r="O24" i="6"/>
  <c r="T24" i="6"/>
  <c r="Q24" i="6"/>
  <c r="O26" i="6"/>
  <c r="T26" i="6"/>
  <c r="O22" i="6"/>
  <c r="T22" i="6"/>
  <c r="Q22" i="6"/>
  <c r="M27" i="6" a="1"/>
  <c r="M27" i="6" s="1"/>
  <c r="N27" i="6" a="1"/>
  <c r="N27" i="6" s="1"/>
  <c r="Q25" i="6"/>
  <c r="O27" i="6" l="1"/>
  <c r="V27" i="6"/>
  <c r="E30" i="6" a="1"/>
  <c r="E30" i="6" s="1"/>
  <c r="G30" i="6" a="1"/>
  <c r="G30" i="6" s="1"/>
  <c r="H30" i="6"/>
  <c r="J30" i="6" a="1"/>
  <c r="J30" i="6" s="1"/>
  <c r="Q27" i="6"/>
  <c r="T27" i="6"/>
  <c r="D29" i="6"/>
  <c r="I29" i="6" s="1" a="1"/>
  <c r="I29" i="6" s="1"/>
  <c r="K29" i="6" s="1" a="1"/>
  <c r="K29" i="6" s="1"/>
  <c r="L29" i="6" a="1"/>
  <c r="L29" i="6" s="1"/>
  <c r="F29" i="6"/>
  <c r="N28" i="6" a="1"/>
  <c r="N28" i="6" s="1"/>
  <c r="M28" i="6" a="1"/>
  <c r="M28" i="6" s="1"/>
  <c r="P20" i="6"/>
  <c r="R22" i="6"/>
  <c r="P23" i="6"/>
  <c r="R20" i="6"/>
  <c r="P22" i="6"/>
  <c r="R23" i="6"/>
  <c r="R21" i="6"/>
  <c r="P21" i="6"/>
  <c r="S22" i="6" l="1"/>
  <c r="S23" i="6"/>
  <c r="S20" i="6"/>
  <c r="S21" i="6"/>
  <c r="T28" i="6"/>
  <c r="M29" i="6" a="1"/>
  <c r="M29" i="6" s="1"/>
  <c r="V29" i="6" s="1"/>
  <c r="N29" i="6" a="1"/>
  <c r="N29" i="6" s="1"/>
  <c r="O28" i="6"/>
  <c r="Q28" i="6"/>
  <c r="V28" i="6"/>
  <c r="D30" i="6"/>
  <c r="I30" i="6" s="1" a="1"/>
  <c r="I30" i="6" s="1"/>
  <c r="K30" i="6" s="1" a="1"/>
  <c r="K30" i="6" s="1"/>
  <c r="L30" i="6" a="1"/>
  <c r="L30" i="6" s="1"/>
  <c r="F30" i="6"/>
  <c r="X30" i="6" s="1"/>
  <c r="H31" i="6"/>
  <c r="G31" i="6" a="1"/>
  <c r="G31" i="6" s="1"/>
  <c r="J31" i="6" a="1"/>
  <c r="J31" i="6" s="1"/>
  <c r="E31" i="6" a="1"/>
  <c r="E31" i="6" s="1"/>
  <c r="AB31" i="6" l="1"/>
  <c r="AA31" i="6"/>
  <c r="AC31" i="6"/>
  <c r="AD31" i="6"/>
  <c r="Z31" i="6"/>
  <c r="T29" i="6"/>
  <c r="O29" i="6"/>
  <c r="Q29" i="6"/>
  <c r="M30" i="6" a="1"/>
  <c r="M30" i="6" s="1"/>
  <c r="O30" i="6" s="1"/>
  <c r="V30" i="6"/>
  <c r="N30" i="6" a="1"/>
  <c r="N30" i="6" s="1"/>
  <c r="D31" i="6"/>
  <c r="I31" i="6" s="1" a="1"/>
  <c r="I31" i="6" s="1"/>
  <c r="L31" i="6" a="1"/>
  <c r="L31" i="6" s="1"/>
  <c r="K31" i="6" a="1"/>
  <c r="K31" i="6" s="1"/>
  <c r="F31" i="6"/>
  <c r="X31" i="6" s="1"/>
  <c r="H32" i="6"/>
  <c r="J32" i="6" a="1"/>
  <c r="J32" i="6" s="1"/>
  <c r="G32" i="6" a="1"/>
  <c r="G32" i="6" s="1"/>
  <c r="E32" i="6" a="1"/>
  <c r="E32" i="6" s="1"/>
  <c r="Q30" i="6" l="1"/>
  <c r="T30" i="6"/>
  <c r="D32" i="6"/>
  <c r="I32" i="6" s="1" a="1"/>
  <c r="I32" i="6" s="1"/>
  <c r="L32" i="6" a="1"/>
  <c r="L32" i="6" s="1"/>
  <c r="F32" i="6"/>
  <c r="K32" i="6" a="1"/>
  <c r="K32" i="6" s="1"/>
  <c r="H33" i="6"/>
  <c r="J33" i="6" a="1"/>
  <c r="J33" i="6" s="1"/>
  <c r="G33" i="6" a="1"/>
  <c r="G33" i="6" s="1"/>
  <c r="E33" i="6" a="1"/>
  <c r="E33" i="6" s="1"/>
  <c r="M31" i="6" a="1"/>
  <c r="M31" i="6" s="1"/>
  <c r="R30" i="6"/>
  <c r="P30" i="6"/>
  <c r="R29" i="6"/>
  <c r="P29" i="6"/>
  <c r="P24" i="6"/>
  <c r="R27" i="6"/>
  <c r="R25" i="6"/>
  <c r="P27" i="6"/>
  <c r="R24" i="6"/>
  <c r="P26" i="6"/>
  <c r="R28" i="6"/>
  <c r="P28" i="6"/>
  <c r="P25" i="6"/>
  <c r="R26" i="6"/>
  <c r="S29" i="6" l="1"/>
  <c r="S28" i="6"/>
  <c r="S26" i="6"/>
  <c r="S24" i="6"/>
  <c r="S25" i="6"/>
  <c r="S27" i="6"/>
  <c r="S30" i="6"/>
  <c r="V31" i="6"/>
  <c r="M32" i="6" a="1"/>
  <c r="M32" i="6" s="1"/>
  <c r="H34" i="6"/>
  <c r="G34" i="6" a="1"/>
  <c r="G34" i="6" s="1"/>
  <c r="J34" i="6" a="1"/>
  <c r="J34" i="6" s="1"/>
  <c r="E34" i="6" a="1"/>
  <c r="E34" i="6" s="1"/>
  <c r="N31" i="6" a="1"/>
  <c r="N31" i="6" s="1"/>
  <c r="D33" i="6"/>
  <c r="I33" i="6" s="1" a="1"/>
  <c r="I33" i="6" s="1"/>
  <c r="K33" i="6" s="1" a="1"/>
  <c r="K33" i="6" s="1"/>
  <c r="L33" i="6" a="1"/>
  <c r="L33" i="6" s="1"/>
  <c r="F33" i="6"/>
  <c r="Q31" i="6" l="1"/>
  <c r="T31" i="6"/>
  <c r="O31" i="6"/>
  <c r="M33" i="6" a="1"/>
  <c r="M33" i="6" s="1"/>
  <c r="V32" i="6"/>
  <c r="D34" i="6"/>
  <c r="I34" i="6" s="1" a="1"/>
  <c r="I34" i="6" s="1"/>
  <c r="K34" i="6" s="1" a="1"/>
  <c r="K34" i="6" s="1"/>
  <c r="L34" i="6" a="1"/>
  <c r="L34" i="6" s="1"/>
  <c r="F34" i="6"/>
  <c r="H35" i="6"/>
  <c r="J35" i="6" a="1"/>
  <c r="J35" i="6" s="1"/>
  <c r="G35" i="6" a="1"/>
  <c r="G35" i="6" s="1"/>
  <c r="E35" i="6" a="1"/>
  <c r="E35" i="6" s="1"/>
  <c r="V33" i="6" l="1"/>
  <c r="L35" i="6" a="1"/>
  <c r="L35" i="6" s="1"/>
  <c r="D35" i="6"/>
  <c r="I35" i="6" s="1" a="1"/>
  <c r="I35" i="6" s="1"/>
  <c r="K35" i="6" s="1" a="1"/>
  <c r="K35" i="6" s="1"/>
  <c r="F35" i="6"/>
  <c r="G36" i="6" a="1"/>
  <c r="G36" i="6" s="1"/>
  <c r="H36" i="6"/>
  <c r="J36" i="6" a="1"/>
  <c r="J36" i="6" s="1"/>
  <c r="E36" i="6" a="1"/>
  <c r="E36" i="6" s="1"/>
  <c r="N32" i="6" a="1"/>
  <c r="N32" i="6" s="1"/>
  <c r="N33" i="6" a="1"/>
  <c r="N33" i="6" s="1"/>
  <c r="Q33" i="6" s="1"/>
  <c r="N34" i="6" a="1"/>
  <c r="N34" i="6" s="1"/>
  <c r="M34" i="6" a="1"/>
  <c r="M34" i="6" s="1"/>
  <c r="R31" i="6"/>
  <c r="P31" i="6"/>
  <c r="T34" i="6" l="1"/>
  <c r="S31" i="6"/>
  <c r="O34" i="6"/>
  <c r="N35" i="6" a="1"/>
  <c r="N35" i="6" s="1"/>
  <c r="M35" i="6" a="1"/>
  <c r="M35" i="6" s="1"/>
  <c r="Q34" i="6"/>
  <c r="V34" i="6"/>
  <c r="T33" i="6"/>
  <c r="Q32" i="6"/>
  <c r="T32" i="6"/>
  <c r="O32" i="6"/>
  <c r="O33" i="6"/>
  <c r="H37" i="6"/>
  <c r="J37" i="6" a="1"/>
  <c r="J37" i="6" s="1"/>
  <c r="G37" i="6" a="1"/>
  <c r="G37" i="6" s="1"/>
  <c r="E37" i="6" a="1"/>
  <c r="E37" i="6" s="1"/>
  <c r="F36" i="6"/>
  <c r="L36" i="6" a="1"/>
  <c r="L36" i="6" s="1"/>
  <c r="D36" i="6"/>
  <c r="I36" i="6" s="1" a="1"/>
  <c r="I36" i="6" s="1"/>
  <c r="K36" i="6" s="1" a="1"/>
  <c r="K36" i="6" s="1"/>
  <c r="Q35" i="6" l="1"/>
  <c r="H38" i="6"/>
  <c r="G38" i="6" a="1"/>
  <c r="G38" i="6" s="1"/>
  <c r="J38" i="6" a="1"/>
  <c r="J38" i="6" s="1"/>
  <c r="E38" i="6" a="1"/>
  <c r="E38" i="6" s="1"/>
  <c r="T35" i="6"/>
  <c r="D37" i="6"/>
  <c r="I37" i="6" s="1" a="1"/>
  <c r="I37" i="6" s="1"/>
  <c r="K37" i="6" s="1" a="1"/>
  <c r="K37" i="6" s="1"/>
  <c r="L37" i="6" a="1"/>
  <c r="L37" i="6" s="1"/>
  <c r="F37" i="6"/>
  <c r="O35" i="6"/>
  <c r="V35" i="6"/>
  <c r="M36" i="6" a="1"/>
  <c r="M36" i="6" s="1"/>
  <c r="N36" i="6" a="1"/>
  <c r="N36" i="6" s="1"/>
  <c r="U30" i="6"/>
  <c r="U29" i="6"/>
  <c r="P32" i="6"/>
  <c r="P35" i="6"/>
  <c r="P33" i="6"/>
  <c r="U28" i="6"/>
  <c r="P34" i="6"/>
  <c r="R35" i="6"/>
  <c r="R32" i="6"/>
  <c r="R34" i="6"/>
  <c r="R33" i="6"/>
  <c r="S32" i="6" l="1"/>
  <c r="S33" i="6"/>
  <c r="S34" i="6"/>
  <c r="O36" i="6"/>
  <c r="S35" i="6"/>
  <c r="V36" i="6"/>
  <c r="D38" i="6"/>
  <c r="I38" i="6" s="1" a="1"/>
  <c r="I38" i="6" s="1"/>
  <c r="L38" i="6" a="1"/>
  <c r="L38" i="6" s="1"/>
  <c r="K38" i="6" a="1"/>
  <c r="K38" i="6" s="1"/>
  <c r="F38" i="6"/>
  <c r="X38" i="6" s="1"/>
  <c r="Q36" i="6"/>
  <c r="T36" i="6"/>
  <c r="H39" i="6"/>
  <c r="J39" i="6" a="1"/>
  <c r="J39" i="6" s="1"/>
  <c r="G39" i="6" a="1"/>
  <c r="G39" i="6" s="1"/>
  <c r="E39" i="6" a="1"/>
  <c r="E39" i="6" s="1"/>
  <c r="N37" i="6" a="1"/>
  <c r="N37" i="6" s="1"/>
  <c r="M37" i="6" a="1"/>
  <c r="M37" i="6" s="1"/>
  <c r="U31" i="6"/>
  <c r="T37" i="6" l="1"/>
  <c r="O37" i="6"/>
  <c r="Y39" i="6"/>
  <c r="Z39" i="6"/>
  <c r="AA39" i="6"/>
  <c r="AC39" i="6"/>
  <c r="AB39" i="6"/>
  <c r="AD39" i="6"/>
  <c r="V37" i="6"/>
  <c r="Q37" i="6"/>
  <c r="D39" i="6"/>
  <c r="I39" i="6" s="1" a="1"/>
  <c r="I39" i="6" s="1"/>
  <c r="K39" i="6" s="1" a="1"/>
  <c r="K39" i="6" s="1"/>
  <c r="L39" i="6" a="1"/>
  <c r="L39" i="6" s="1"/>
  <c r="F39" i="6"/>
  <c r="X39" i="6" s="1"/>
  <c r="N38" i="6" a="1"/>
  <c r="N38" i="6" s="1"/>
  <c r="M38" i="6" a="1"/>
  <c r="M38" i="6" s="1"/>
  <c r="O38" i="6" s="1"/>
  <c r="E40" i="6" a="1"/>
  <c r="E40" i="6" s="1"/>
  <c r="H40" i="6"/>
  <c r="G40" i="6" a="1"/>
  <c r="G40" i="6" s="1"/>
  <c r="J40" i="6" a="1"/>
  <c r="J40" i="6" s="1"/>
  <c r="Z40" i="6" l="1"/>
  <c r="AB40" i="6"/>
  <c r="Y40" i="6"/>
  <c r="AA40" i="6"/>
  <c r="AD40" i="6"/>
  <c r="AC40" i="6"/>
  <c r="Q38" i="6"/>
  <c r="V38" i="6"/>
  <c r="T38" i="6"/>
  <c r="H41" i="6"/>
  <c r="G41" i="6" a="1"/>
  <c r="G41" i="6" s="1"/>
  <c r="E41" i="6" a="1"/>
  <c r="E41" i="6" s="1"/>
  <c r="J41" i="6" a="1"/>
  <c r="J41" i="6" s="1"/>
  <c r="M39" i="6" a="1"/>
  <c r="M39" i="6" s="1"/>
  <c r="V39" i="6" s="1"/>
  <c r="N39" i="6" a="1"/>
  <c r="N39" i="6" s="1"/>
  <c r="T39" i="6" s="1"/>
  <c r="F40" i="6"/>
  <c r="X40" i="6" s="1"/>
  <c r="D40" i="6"/>
  <c r="I40" i="6" s="1" a="1"/>
  <c r="I40" i="6" s="1"/>
  <c r="K40" i="6" a="1"/>
  <c r="K40" i="6" s="1"/>
  <c r="L40" i="6" a="1"/>
  <c r="L40" i="6" s="1"/>
  <c r="R38" i="6"/>
  <c r="P38" i="6"/>
  <c r="P37" i="6"/>
  <c r="R37" i="6"/>
  <c r="P36" i="6"/>
  <c r="R36" i="6"/>
  <c r="Z41" i="6" l="1"/>
  <c r="AC41" i="6"/>
  <c r="AA41" i="6"/>
  <c r="AD41" i="6"/>
  <c r="AB41" i="6"/>
  <c r="Y41" i="6"/>
  <c r="S36" i="6"/>
  <c r="S37" i="6"/>
  <c r="S38" i="6"/>
  <c r="Q39" i="6"/>
  <c r="O39" i="6"/>
  <c r="G42" i="6" a="1"/>
  <c r="G42" i="6" s="1"/>
  <c r="J42" i="6" a="1"/>
  <c r="J42" i="6" s="1"/>
  <c r="H42" i="6"/>
  <c r="E42" i="6" a="1"/>
  <c r="E42" i="6" s="1"/>
  <c r="K41" i="6" a="1"/>
  <c r="K41" i="6" s="1"/>
  <c r="L41" i="6" a="1"/>
  <c r="L41" i="6" s="1"/>
  <c r="D41" i="6"/>
  <c r="I41" i="6" s="1" a="1"/>
  <c r="I41" i="6" s="1"/>
  <c r="F41" i="6"/>
  <c r="X41" i="6" s="1"/>
  <c r="N40" i="6" a="1"/>
  <c r="N40" i="6" s="1"/>
  <c r="M40" i="6" a="1"/>
  <c r="M40" i="6" s="1"/>
  <c r="Q40" i="6" s="1"/>
  <c r="R39" i="6"/>
  <c r="P39" i="6"/>
  <c r="R40" i="6"/>
  <c r="U35" i="6"/>
  <c r="U34" i="6"/>
  <c r="U33" i="6"/>
  <c r="U32" i="6"/>
  <c r="Y42" i="6" l="1"/>
  <c r="Z42" i="6"/>
  <c r="AD42" i="6"/>
  <c r="AB42" i="6"/>
  <c r="AA42" i="6"/>
  <c r="AC42" i="6"/>
  <c r="S39" i="6"/>
  <c r="O40" i="6"/>
  <c r="T40" i="6"/>
  <c r="V40" i="6"/>
  <c r="M41" i="6" a="1"/>
  <c r="M41" i="6" s="1"/>
  <c r="R41" i="6"/>
  <c r="V41" i="6"/>
  <c r="P41" i="6"/>
  <c r="S41" i="6"/>
  <c r="T41" i="6"/>
  <c r="O41" i="6"/>
  <c r="W41" i="6"/>
  <c r="N41" i="6" a="1"/>
  <c r="N41" i="6" s="1"/>
  <c r="U41" i="6"/>
  <c r="Q41" i="6"/>
  <c r="J43" i="6" a="1"/>
  <c r="J43" i="6" s="1"/>
  <c r="H43" i="6"/>
  <c r="G43" i="6" a="1"/>
  <c r="G43" i="6" s="1"/>
  <c r="E43" i="6" a="1"/>
  <c r="E43" i="6" s="1"/>
  <c r="D42" i="6"/>
  <c r="I42" i="6" s="1" a="1"/>
  <c r="I42" i="6" s="1"/>
  <c r="F42" i="6"/>
  <c r="X42" i="6" s="1"/>
  <c r="K42" i="6" a="1"/>
  <c r="K42" i="6" s="1"/>
  <c r="L42" i="6" a="1"/>
  <c r="L42" i="6" s="1"/>
  <c r="P40" i="6"/>
  <c r="W33" i="6"/>
  <c r="W34" i="6"/>
  <c r="W35" i="6"/>
  <c r="X35" i="6" l="1"/>
  <c r="X34" i="6"/>
  <c r="X33" i="6"/>
  <c r="AC43" i="6"/>
  <c r="Y43" i="6"/>
  <c r="AD43" i="6"/>
  <c r="AB43" i="6"/>
  <c r="Z43" i="6"/>
  <c r="AA43" i="6"/>
  <c r="S40" i="6"/>
  <c r="W42" i="6"/>
  <c r="P42" i="6"/>
  <c r="M42" i="6" a="1"/>
  <c r="M42" i="6" s="1"/>
  <c r="O42" i="6"/>
  <c r="R42" i="6"/>
  <c r="Q42" i="6"/>
  <c r="V42" i="6"/>
  <c r="U42" i="6"/>
  <c r="N42" i="6" a="1"/>
  <c r="N42" i="6" s="1"/>
  <c r="S42" i="6"/>
  <c r="T42" i="6"/>
  <c r="D43" i="6"/>
  <c r="I43" i="6" s="1" a="1"/>
  <c r="I43" i="6" s="1"/>
  <c r="L43" i="6" a="1"/>
  <c r="L43" i="6" s="1"/>
  <c r="K43" i="6" a="1"/>
  <c r="K43" i="6" s="1"/>
  <c r="F43" i="6"/>
  <c r="X43" i="6" s="1"/>
  <c r="H44" i="6"/>
  <c r="J44" i="6" a="1"/>
  <c r="J44" i="6" s="1"/>
  <c r="G44" i="6" a="1"/>
  <c r="G44" i="6" s="1"/>
  <c r="E44" i="6" a="1"/>
  <c r="E44" i="6" s="1"/>
  <c r="U38" i="6"/>
  <c r="U39" i="6"/>
  <c r="U37" i="6"/>
  <c r="U36" i="6"/>
  <c r="Y44" i="6" l="1"/>
  <c r="AA44" i="6"/>
  <c r="Z44" i="6"/>
  <c r="AD44" i="6"/>
  <c r="AB44" i="6"/>
  <c r="AC44" i="6"/>
  <c r="J45" i="6" a="1"/>
  <c r="J45" i="6" s="1"/>
  <c r="H45" i="6"/>
  <c r="G45" i="6" a="1"/>
  <c r="G45" i="6" s="1"/>
  <c r="E45" i="6" a="1"/>
  <c r="E45" i="6" s="1"/>
  <c r="V43" i="6"/>
  <c r="P43" i="6"/>
  <c r="Q43" i="6"/>
  <c r="R43" i="6"/>
  <c r="W43" i="6"/>
  <c r="T43" i="6"/>
  <c r="U43" i="6"/>
  <c r="M43" i="6" a="1"/>
  <c r="M43" i="6" s="1"/>
  <c r="N43" i="6" a="1"/>
  <c r="N43" i="6" s="1"/>
  <c r="S43" i="6"/>
  <c r="O43" i="6"/>
  <c r="K44" i="6" a="1"/>
  <c r="K44" i="6" s="1"/>
  <c r="D44" i="6"/>
  <c r="I44" i="6" s="1" a="1"/>
  <c r="I44" i="6" s="1"/>
  <c r="L44" i="6" a="1"/>
  <c r="L44" i="6" s="1"/>
  <c r="F44" i="6"/>
  <c r="X44" i="6" s="1"/>
  <c r="W39" i="6"/>
  <c r="W38" i="6"/>
  <c r="U40" i="6"/>
  <c r="W37" i="6"/>
  <c r="W36" i="6"/>
  <c r="X37" i="6" l="1"/>
  <c r="X36" i="6"/>
  <c r="Y45" i="6"/>
  <c r="AA45" i="6"/>
  <c r="AB45" i="6"/>
  <c r="Z45" i="6"/>
  <c r="AC45" i="6"/>
  <c r="AD45" i="6"/>
  <c r="E46" i="6" a="1"/>
  <c r="E46" i="6" s="1"/>
  <c r="G46" i="6" a="1"/>
  <c r="G46" i="6" s="1"/>
  <c r="H46" i="6"/>
  <c r="J46" i="6" a="1"/>
  <c r="J46" i="6" s="1"/>
  <c r="N44" i="6" a="1"/>
  <c r="N44" i="6" s="1"/>
  <c r="P44" i="6"/>
  <c r="T44" i="6"/>
  <c r="V44" i="6"/>
  <c r="M44" i="6" a="1"/>
  <c r="M44" i="6" s="1"/>
  <c r="S44" i="6"/>
  <c r="W44" i="6"/>
  <c r="R44" i="6"/>
  <c r="U44" i="6"/>
  <c r="Q44" i="6"/>
  <c r="O44" i="6"/>
  <c r="L45" i="6" a="1"/>
  <c r="L45" i="6" s="1"/>
  <c r="D45" i="6"/>
  <c r="I45" i="6" s="1" a="1"/>
  <c r="I45" i="6" s="1"/>
  <c r="K45" i="6" a="1"/>
  <c r="K45" i="6" s="1"/>
  <c r="F45" i="6"/>
  <c r="X45" i="6" s="1"/>
  <c r="W40" i="6"/>
  <c r="Y46" i="6" l="1"/>
  <c r="AC46" i="6"/>
  <c r="Z46" i="6"/>
  <c r="AA46" i="6"/>
  <c r="AB46" i="6"/>
  <c r="AD46" i="6"/>
  <c r="M45" i="6" a="1"/>
  <c r="M45" i="6" s="1"/>
  <c r="Q45" i="6"/>
  <c r="U45" i="6"/>
  <c r="W45" i="6"/>
  <c r="N45" i="6" a="1"/>
  <c r="N45" i="6" s="1"/>
  <c r="P45" i="6"/>
  <c r="R45" i="6"/>
  <c r="O45" i="6"/>
  <c r="S45" i="6"/>
  <c r="V45" i="6"/>
  <c r="T45" i="6"/>
  <c r="G47" i="6" a="1"/>
  <c r="G47" i="6" s="1"/>
  <c r="H47" i="6"/>
  <c r="J47" i="6" a="1"/>
  <c r="J47" i="6" s="1"/>
  <c r="E47" i="6" a="1"/>
  <c r="E47" i="6" s="1"/>
  <c r="F46" i="6"/>
  <c r="X46" i="6" s="1"/>
  <c r="K46" i="6" a="1"/>
  <c r="K46" i="6" s="1"/>
  <c r="D46" i="6"/>
  <c r="I46" i="6" s="1" a="1"/>
  <c r="I46" i="6" s="1"/>
  <c r="L46" i="6" a="1"/>
  <c r="L46" i="6" s="1"/>
  <c r="Y47" i="6" l="1"/>
  <c r="AD47" i="6"/>
  <c r="Z47" i="6"/>
  <c r="AA47" i="6"/>
  <c r="AB47" i="6"/>
  <c r="AC47" i="6"/>
  <c r="V46" i="6"/>
  <c r="T46" i="6"/>
  <c r="N46" i="6" a="1"/>
  <c r="N46" i="6" s="1"/>
  <c r="R46" i="6"/>
  <c r="M46" i="6" a="1"/>
  <c r="M46" i="6" s="1"/>
  <c r="W46" i="6"/>
  <c r="U46" i="6"/>
  <c r="Q46" i="6"/>
  <c r="S46" i="6"/>
  <c r="O46" i="6"/>
  <c r="P46" i="6"/>
  <c r="J48" i="6" a="1"/>
  <c r="J48" i="6" s="1"/>
  <c r="G48" i="6" a="1"/>
  <c r="G48" i="6" s="1"/>
  <c r="H48" i="6"/>
  <c r="E48" i="6" a="1"/>
  <c r="E48" i="6" s="1"/>
  <c r="F47" i="6"/>
  <c r="X47" i="6" s="1"/>
  <c r="L47" i="6" a="1"/>
  <c r="L47" i="6" s="1"/>
  <c r="D47" i="6"/>
  <c r="I47" i="6" s="1" a="1"/>
  <c r="I47" i="6" s="1"/>
  <c r="K47" i="6" a="1"/>
  <c r="K47" i="6" s="1"/>
  <c r="AA48" i="6" l="1"/>
  <c r="AC48" i="6"/>
  <c r="AD48" i="6"/>
  <c r="Y48" i="6"/>
  <c r="AB48" i="6"/>
  <c r="Z48" i="6"/>
  <c r="S47" i="6"/>
  <c r="N47" i="6" a="1"/>
  <c r="N47" i="6" s="1"/>
  <c r="M47" i="6" a="1"/>
  <c r="M47" i="6" s="1"/>
  <c r="P47" i="6"/>
  <c r="O47" i="6"/>
  <c r="T47" i="6"/>
  <c r="U47" i="6"/>
  <c r="W47" i="6"/>
  <c r="V47" i="6"/>
  <c r="R47" i="6"/>
  <c r="Q47" i="6"/>
  <c r="J49" i="6" a="1"/>
  <c r="J49" i="6" s="1"/>
  <c r="G49" i="6" a="1"/>
  <c r="G49" i="6" s="1"/>
  <c r="H49" i="6"/>
  <c r="D48" i="6"/>
  <c r="I48" i="6" s="1" a="1"/>
  <c r="I48" i="6" s="1"/>
  <c r="L48" i="6" a="1"/>
  <c r="L48" i="6" s="1"/>
  <c r="K48" i="6" a="1"/>
  <c r="K48" i="6" s="1"/>
  <c r="F48" i="6"/>
  <c r="X48" i="6" s="1"/>
  <c r="AB49" i="6" l="1"/>
  <c r="AD49" i="6"/>
  <c r="Y49" i="6"/>
  <c r="Z49" i="6"/>
  <c r="AC49" i="6"/>
  <c r="AA49" i="6"/>
  <c r="M15" i="6" a="1"/>
  <c r="M15" i="6" s="1"/>
  <c r="M14" i="6" a="1"/>
  <c r="M14" i="6" s="1"/>
  <c r="N19" i="6" a="1"/>
  <c r="N19" i="6" s="1"/>
  <c r="D49" i="6"/>
  <c r="I49" i="6" s="1" a="1"/>
  <c r="I49" i="6" s="1"/>
  <c r="L49" i="6" a="1"/>
  <c r="L49" i="6" s="1"/>
  <c r="K49" i="6" a="1"/>
  <c r="K49" i="6" s="1"/>
  <c r="F49" i="6"/>
  <c r="X49" i="6" s="1"/>
  <c r="R48" i="6"/>
  <c r="O48" i="6"/>
  <c r="W48" i="6"/>
  <c r="N48" i="6" a="1"/>
  <c r="N48" i="6" s="1"/>
  <c r="Q48" i="6"/>
  <c r="S48" i="6"/>
  <c r="M48" i="6" a="1"/>
  <c r="M48" i="6" s="1"/>
  <c r="P48" i="6"/>
  <c r="T48" i="6"/>
  <c r="U48" i="6"/>
  <c r="V48" i="6"/>
  <c r="G50" i="6" a="1"/>
  <c r="G50" i="6" s="1"/>
  <c r="J50" i="6" a="1"/>
  <c r="J50" i="6" s="1"/>
  <c r="H50" i="6"/>
  <c r="AD50" i="6" l="1"/>
  <c r="Y50" i="6"/>
  <c r="AB50" i="6"/>
  <c r="Z50" i="6"/>
  <c r="AA50" i="6"/>
  <c r="AC50" i="6"/>
  <c r="O19" i="6"/>
  <c r="Q19" i="6"/>
  <c r="T19" i="6"/>
  <c r="Q14" i="6"/>
  <c r="V14" i="6"/>
  <c r="T14" i="6"/>
  <c r="O14" i="6"/>
  <c r="O15" i="6"/>
  <c r="V15" i="6"/>
  <c r="Q15" i="6"/>
  <c r="T15" i="6"/>
  <c r="F50" i="6"/>
  <c r="X50" i="6" s="1"/>
  <c r="D50" i="6"/>
  <c r="I50" i="6" s="1" a="1"/>
  <c r="I50" i="6" s="1"/>
  <c r="K50" i="6" a="1"/>
  <c r="K50" i="6" s="1"/>
  <c r="L50" i="6" a="1"/>
  <c r="L50" i="6" s="1"/>
  <c r="P49" i="6"/>
  <c r="T49" i="6"/>
  <c r="Q49" i="6"/>
  <c r="V49" i="6"/>
  <c r="W49" i="6"/>
  <c r="U49" i="6"/>
  <c r="O49" i="6"/>
  <c r="S49" i="6"/>
  <c r="M49" i="6" a="1"/>
  <c r="M49" i="6" s="1"/>
  <c r="R49" i="6"/>
  <c r="N49" i="6" a="1"/>
  <c r="N49" i="6" s="1"/>
  <c r="P19" i="6"/>
  <c r="R19" i="6"/>
  <c r="P15" i="6"/>
  <c r="R15" i="6"/>
  <c r="R14" i="6"/>
  <c r="P14" i="6"/>
  <c r="S14" i="6" l="1"/>
  <c r="S15" i="6"/>
  <c r="S19" i="6"/>
  <c r="V50" i="6"/>
  <c r="U50" i="6"/>
  <c r="P50" i="6"/>
  <c r="M50" i="6" a="1"/>
  <c r="M50" i="6" s="1"/>
  <c r="O50" i="6"/>
  <c r="N50" i="6" a="1"/>
  <c r="N50" i="6" s="1"/>
  <c r="T50" i="6"/>
  <c r="R50" i="6"/>
  <c r="W50" i="6"/>
  <c r="S50" i="6"/>
  <c r="Q50" i="6"/>
  <c r="W31" i="6"/>
  <c r="W30" i="6"/>
  <c r="U19" i="6"/>
  <c r="W19" i="6"/>
  <c r="U16" i="6"/>
  <c r="U15" i="6"/>
  <c r="U20" i="6"/>
  <c r="U22" i="6"/>
  <c r="W32" i="6"/>
  <c r="U24" i="6"/>
  <c r="U26" i="6"/>
  <c r="U27" i="6"/>
  <c r="U21" i="6"/>
  <c r="U25" i="6"/>
  <c r="U14" i="6"/>
  <c r="U23" i="6"/>
  <c r="X32" i="6" l="1"/>
  <c r="W29" i="6"/>
  <c r="W21" i="6"/>
  <c r="W27" i="6"/>
  <c r="W14" i="6"/>
  <c r="W23" i="6"/>
  <c r="W15" i="6"/>
  <c r="W28" i="6"/>
  <c r="W20" i="6"/>
  <c r="W25" i="6"/>
  <c r="W26" i="6"/>
  <c r="W16" i="6"/>
  <c r="W24" i="6"/>
  <c r="W22" i="6"/>
  <c r="X29" i="6" l="1"/>
  <c r="X28" i="6"/>
  <c r="X24" i="6"/>
  <c r="X21" i="6"/>
  <c r="X26" i="6"/>
  <c r="X16" i="6"/>
  <c r="X20" i="6"/>
  <c r="X23" i="6"/>
  <c r="X22" i="6"/>
  <c r="X14" i="6"/>
  <c r="X27" i="6"/>
  <c r="X25" i="6"/>
  <c r="X15" i="6"/>
  <c r="AI19" i="6"/>
  <c r="AI20" i="6"/>
  <c r="F35" i="5" a="1"/>
  <c r="F35" i="5" s="1"/>
  <c r="AJ19" i="6"/>
  <c r="AJ20" i="6"/>
  <c r="Z30" i="6" l="1"/>
  <c r="Y30" i="6"/>
  <c r="AA30" i="6"/>
  <c r="Y14" i="6"/>
  <c r="Z38" i="6"/>
  <c r="Y38" i="6"/>
  <c r="AA38" i="6"/>
  <c r="N36" i="5" a="1"/>
  <c r="N36" i="5" s="1"/>
  <c r="M36" i="5" s="1" a="1"/>
  <c r="M36" i="5" s="1"/>
  <c r="AP30" i="6" s="1"/>
  <c r="N37" i="5" a="1"/>
  <c r="N37" i="5" s="1"/>
  <c r="M37" i="5" s="1" a="1"/>
  <c r="M37" i="5" s="1"/>
  <c r="AP31" i="6" s="1"/>
  <c r="AA14" i="6"/>
  <c r="Z14" i="6"/>
  <c r="AA29" i="6"/>
  <c r="Z27" i="6"/>
  <c r="AA22" i="6"/>
  <c r="Z34" i="6"/>
  <c r="AA25" i="6"/>
  <c r="Y34" i="6"/>
  <c r="Y26" i="6"/>
  <c r="AA17" i="6"/>
  <c r="Y25" i="6"/>
  <c r="Y24" i="6"/>
  <c r="AA28" i="6"/>
  <c r="AA24" i="6"/>
  <c r="Z32" i="6"/>
  <c r="AA21" i="6"/>
  <c r="AA15" i="6"/>
  <c r="Y33" i="6"/>
  <c r="Y17" i="6"/>
  <c r="AA20" i="6"/>
  <c r="Z28" i="6"/>
  <c r="Y22" i="6"/>
  <c r="J39" i="5" a="1"/>
  <c r="J39" i="5" s="1"/>
  <c r="I39" i="5" s="1" a="1"/>
  <c r="I39" i="5" s="1"/>
  <c r="AI33" i="6" s="1"/>
  <c r="Z17" i="6"/>
  <c r="Z29" i="6"/>
  <c r="AA16" i="6"/>
  <c r="Z26" i="6"/>
  <c r="Y20" i="6"/>
  <c r="J38" i="5" a="1"/>
  <c r="J38" i="5" s="1"/>
  <c r="I38" i="5" s="1" a="1"/>
  <c r="I38" i="5" s="1"/>
  <c r="AI32" i="6" s="1"/>
  <c r="Z21" i="6"/>
  <c r="Z24" i="6"/>
  <c r="Y16" i="6"/>
  <c r="J37" i="5" a="1"/>
  <c r="J37" i="5" s="1"/>
  <c r="I37" i="5" s="1" a="1"/>
  <c r="I37" i="5" s="1"/>
  <c r="AI31" i="6" s="1"/>
  <c r="N41" i="5" a="1"/>
  <c r="N41" i="5" s="1"/>
  <c r="AQ35" i="6" s="1"/>
  <c r="Y31" i="6"/>
  <c r="J36" i="5" a="1"/>
  <c r="J36" i="5" s="1"/>
  <c r="I36" i="5" s="1" a="1"/>
  <c r="I36" i="5" s="1"/>
  <c r="AI30" i="6" s="1"/>
  <c r="Z33" i="6"/>
  <c r="Y35" i="6"/>
  <c r="Z35" i="6"/>
  <c r="AA35" i="6"/>
  <c r="Y27" i="6"/>
  <c r="Y21" i="6"/>
  <c r="Z25" i="6"/>
  <c r="AC25" i="6" s="1"/>
  <c r="Z20" i="6"/>
  <c r="J35" i="5" a="1"/>
  <c r="J35" i="5" s="1"/>
  <c r="I35" i="5" s="1" a="1"/>
  <c r="I35" i="5" s="1"/>
  <c r="AI29" i="6" s="1"/>
  <c r="AA37" i="6"/>
  <c r="Z22" i="6"/>
  <c r="AA33" i="6"/>
  <c r="Y23" i="6"/>
  <c r="AA36" i="6"/>
  <c r="Z15" i="6"/>
  <c r="Z16" i="6"/>
  <c r="N35" i="5" a="1"/>
  <c r="N35" i="5" s="1"/>
  <c r="M35" i="5" s="1" a="1"/>
  <c r="M35" i="5" s="1"/>
  <c r="AP29" i="6" s="1"/>
  <c r="Y15" i="6"/>
  <c r="AA34" i="6"/>
  <c r="Y37" i="6"/>
  <c r="F37" i="5" a="1"/>
  <c r="F37" i="5" s="1"/>
  <c r="AJ18" i="6" s="1"/>
  <c r="J41" i="5" a="1"/>
  <c r="J41" i="5" s="1"/>
  <c r="AJ35" i="6" s="1"/>
  <c r="AA27" i="6"/>
  <c r="Z37" i="6"/>
  <c r="AA32" i="6"/>
  <c r="Y29" i="6"/>
  <c r="Y36" i="6"/>
  <c r="F36" i="5" a="1"/>
  <c r="F36" i="5" s="1"/>
  <c r="AJ17" i="6" s="1"/>
  <c r="N39" i="5" a="1"/>
  <c r="N39" i="5" s="1"/>
  <c r="M39" i="5" s="1" a="1"/>
  <c r="M39" i="5" s="1"/>
  <c r="AP33" i="6" s="1"/>
  <c r="Y19" i="6"/>
  <c r="Y32" i="6"/>
  <c r="N38" i="5" a="1"/>
  <c r="N38" i="5" s="1"/>
  <c r="M38" i="5" s="1" a="1"/>
  <c r="M38" i="5" s="1"/>
  <c r="AP32" i="6" s="1"/>
  <c r="AA23" i="6"/>
  <c r="Z23" i="6"/>
  <c r="AA26" i="6"/>
  <c r="Z36" i="6"/>
  <c r="Y28" i="6"/>
  <c r="F41" i="5" a="1"/>
  <c r="F41" i="5" s="1"/>
  <c r="AJ16" i="6"/>
  <c r="E35" i="5" a="1"/>
  <c r="E35" i="5" s="1"/>
  <c r="AI16" i="6" s="1"/>
  <c r="AD30" i="6" l="1"/>
  <c r="AC30" i="6"/>
  <c r="AB30" i="6"/>
  <c r="AD38" i="6"/>
  <c r="AC38" i="6"/>
  <c r="AB38" i="6"/>
  <c r="AB20" i="6"/>
  <c r="AQ31" i="6"/>
  <c r="AD25" i="6"/>
  <c r="AQ30" i="6"/>
  <c r="AC27" i="6"/>
  <c r="AC22" i="6"/>
  <c r="AC37" i="6"/>
  <c r="AB14" i="6"/>
  <c r="AC14" i="6"/>
  <c r="AD14" i="6"/>
  <c r="AD34" i="6"/>
  <c r="E27" i="5"/>
  <c r="AJ22" i="6"/>
  <c r="E25" i="5"/>
  <c r="E26" i="5" s="1"/>
  <c r="AB29" i="6"/>
  <c r="AC28" i="6"/>
  <c r="AB35" i="6"/>
  <c r="AB17" i="6"/>
  <c r="AD28" i="6"/>
  <c r="AB28" i="6"/>
  <c r="AB24" i="6"/>
  <c r="AB34" i="6"/>
  <c r="AB25" i="6"/>
  <c r="AD20" i="6"/>
  <c r="AC20" i="6"/>
  <c r="AD29" i="6"/>
  <c r="AC29" i="6"/>
  <c r="AC34" i="6"/>
  <c r="AC24" i="6"/>
  <c r="AC17" i="6"/>
  <c r="AD24" i="6"/>
  <c r="AC16" i="6"/>
  <c r="AJ33" i="6"/>
  <c r="AB15" i="6"/>
  <c r="AD33" i="6"/>
  <c r="AD17" i="6"/>
  <c r="AB32" i="6"/>
  <c r="AD32" i="6"/>
  <c r="AD26" i="6"/>
  <c r="AC32" i="6"/>
  <c r="AB36" i="6"/>
  <c r="AJ31" i="6"/>
  <c r="AD23" i="6"/>
  <c r="AC21" i="6"/>
  <c r="AC15" i="6"/>
  <c r="AB27" i="6"/>
  <c r="AD15" i="6"/>
  <c r="AB22" i="6"/>
  <c r="AD22" i="6"/>
  <c r="E36" i="5" a="1"/>
  <c r="E36" i="5" s="1"/>
  <c r="AI17" i="6" s="1"/>
  <c r="AC26" i="6"/>
  <c r="AB16" i="6"/>
  <c r="AD36" i="6"/>
  <c r="AC36" i="6"/>
  <c r="E37" i="5" a="1"/>
  <c r="E37" i="5" s="1"/>
  <c r="AI18" i="6" s="1"/>
  <c r="AC23" i="6"/>
  <c r="AQ32" i="6"/>
  <c r="AD37" i="6"/>
  <c r="AD27" i="6"/>
  <c r="AB26" i="6"/>
  <c r="AC33" i="6"/>
  <c r="AB23" i="6"/>
  <c r="AD16" i="6"/>
  <c r="AD35" i="6"/>
  <c r="AC35" i="6"/>
  <c r="J40" i="5"/>
  <c r="AJ34" i="6" s="1"/>
  <c r="AB33" i="6"/>
  <c r="AB37" i="6"/>
  <c r="N40" i="5"/>
  <c r="AQ34" i="6" s="1"/>
  <c r="AB21" i="6"/>
  <c r="AQ33" i="6"/>
  <c r="AQ29" i="6"/>
  <c r="AJ30" i="6"/>
  <c r="AJ32" i="6"/>
  <c r="AD21" i="6"/>
  <c r="F40" i="5"/>
  <c r="E40" i="5" s="1"/>
  <c r="AI21" i="6" s="1"/>
  <c r="AJ29" i="6"/>
  <c r="I40" i="5" l="1"/>
  <c r="AI34" i="6" s="1"/>
  <c r="AJ21" i="6"/>
  <c r="M40" i="5"/>
  <c r="AP34"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<sst xmlns="http://schemas.openxmlformats.org/spreadsheetml/2006/main" count="235" uniqueCount="121">
  <si>
    <t>Allgemein</t>
  </si>
  <si>
    <t>Start Jahr:</t>
  </si>
  <si>
    <t>Setze das Start Jahr (yyyy) einmal am anfang und ändere es nicht mehr!</t>
  </si>
  <si>
    <r>
      <t xml:space="preserve">                         </t>
    </r>
    <r>
      <rPr>
        <b/>
        <sz val="28"/>
        <color theme="0"/>
        <rFont val="Aptos Narrow"/>
        <family val="2"/>
        <scheme val="minor"/>
      </rPr>
      <t>Einstellungen</t>
    </r>
  </si>
  <si>
    <t>Definiere das start Jahr in Einstellungen</t>
  </si>
  <si>
    <t>Einkommen</t>
  </si>
  <si>
    <t>Einkommens Kategorie</t>
  </si>
  <si>
    <t>Insgesamt</t>
  </si>
  <si>
    <t>Lohn (Netto)</t>
  </si>
  <si>
    <t>Nebeneinkünfte</t>
  </si>
  <si>
    <t>Dividenden</t>
  </si>
  <si>
    <t xml:space="preserve"> </t>
  </si>
  <si>
    <t>Ausgaben</t>
  </si>
  <si>
    <t>Miete</t>
  </si>
  <si>
    <t>Essen</t>
  </si>
  <si>
    <t>Nebenkosten</t>
  </si>
  <si>
    <t>Ausgaben Kategorie</t>
  </si>
  <si>
    <t>Vermögenswerte</t>
  </si>
  <si>
    <t>Immobilien</t>
  </si>
  <si>
    <t>Altersvorsorge</t>
  </si>
  <si>
    <t>Depot</t>
  </si>
  <si>
    <t>Bargeld</t>
  </si>
  <si>
    <t>Vermögens Kategorie</t>
  </si>
  <si>
    <t>Datum</t>
  </si>
  <si>
    <t>Typ</t>
  </si>
  <si>
    <t>Kategorie</t>
  </si>
  <si>
    <t>Summe</t>
  </si>
  <si>
    <t>Details</t>
  </si>
  <si>
    <t>Budget Aufzeichnung &amp; Dashboard</t>
  </si>
  <si>
    <r>
      <t xml:space="preserve">                           </t>
    </r>
    <r>
      <rPr>
        <b/>
        <sz val="28"/>
        <color theme="0"/>
        <rFont val="Aptos Narrow"/>
        <family val="2"/>
        <scheme val="minor"/>
      </rPr>
      <t>Berechnungen</t>
    </r>
  </si>
  <si>
    <t>Arbeitsblatt: Budget Aufzeichnungen</t>
  </si>
  <si>
    <t>Heute:</t>
  </si>
  <si>
    <t>Letzter Stand:</t>
  </si>
  <si>
    <t>Delta letzter Stand:</t>
  </si>
  <si>
    <t xml:space="preserve">Analyse: </t>
  </si>
  <si>
    <t>Gesamt Einträge:</t>
  </si>
  <si>
    <t>Einträge dieses Jahr:</t>
  </si>
  <si>
    <t>Eingetragene Summe:</t>
  </si>
  <si>
    <t>Billanz</t>
  </si>
  <si>
    <t>Jahr</t>
  </si>
  <si>
    <t>Wähle das Jahr aus</t>
  </si>
  <si>
    <t>Zeitraum</t>
  </si>
  <si>
    <t>Wähle den Zeitraum aus</t>
  </si>
  <si>
    <r>
      <t xml:space="preserve">                          </t>
    </r>
    <r>
      <rPr>
        <b/>
        <sz val="28"/>
        <color theme="0"/>
        <rFont val="Aptos Narrow"/>
        <family val="2"/>
        <scheme val="minor"/>
      </rPr>
      <t>Dropdown Daten</t>
    </r>
  </si>
  <si>
    <t>Jahr Dropdown</t>
  </si>
  <si>
    <t>Aktuelles Jahr</t>
  </si>
  <si>
    <t>Zeitraum Dropdown</t>
  </si>
  <si>
    <t>Aktivieren Sie diese Option, um verspätet eingegangene Einnahmen, die an oder nach einem bestimmten Tag des Monats eingehen, als Einnahmen für den nächsten Monat zu behandeln. Dies ist besonders empfehlenswert, wenn du deinen monatlichen Gehaltsscheck gegen Ende des Monats erhältst und dieses Einkommen lieber als verfügbares Einkommen für den nächsten Monat betrachten möchtest.</t>
  </si>
  <si>
    <t>Jetziger Monat</t>
  </si>
  <si>
    <t>Ausgewähltes Jahr:</t>
  </si>
  <si>
    <t>row_id</t>
  </si>
  <si>
    <t>header_row_id</t>
  </si>
  <si>
    <t>is_header</t>
  </si>
  <si>
    <t>is_cat</t>
  </si>
  <si>
    <t>is_total</t>
  </si>
  <si>
    <t>is_empty</t>
  </si>
  <si>
    <t>type</t>
  </si>
  <si>
    <t>item</t>
  </si>
  <si>
    <t>tracked</t>
  </si>
  <si>
    <t>budget</t>
  </si>
  <si>
    <t>Haustiere</t>
  </si>
  <si>
    <t>sort_min_row</t>
  </si>
  <si>
    <t>sort_max_row</t>
  </si>
  <si>
    <t>tracked_range</t>
  </si>
  <si>
    <t>tracked_rank</t>
  </si>
  <si>
    <t>budget_range</t>
  </si>
  <si>
    <t>budget_rank</t>
  </si>
  <si>
    <t>comb_rank</t>
  </si>
  <si>
    <t>comb_rank_range</t>
  </si>
  <si>
    <t>comb_rank_norm</t>
  </si>
  <si>
    <t>comb_rank_norm_run_range</t>
  </si>
  <si>
    <t>comb_rank_unique</t>
  </si>
  <si>
    <t>sorted_row_id [Lookup]</t>
  </si>
  <si>
    <t>Pflege</t>
  </si>
  <si>
    <t>Medien</t>
  </si>
  <si>
    <t>Hobbies</t>
  </si>
  <si>
    <t>Arbeit</t>
  </si>
  <si>
    <t>Versicherung</t>
  </si>
  <si>
    <t>Gold</t>
  </si>
  <si>
    <t>Gesamtjahr</t>
  </si>
  <si>
    <t>muss noch zugeteilt werden</t>
  </si>
  <si>
    <r>
      <rPr>
        <b/>
        <sz val="11"/>
        <color theme="3" tint="0.249977111117893"/>
        <rFont val="Aptos Narrow"/>
        <family val="2"/>
        <scheme val="minor"/>
      </rPr>
      <t>Chart Calculations:</t>
    </r>
    <r>
      <rPr>
        <sz val="11"/>
        <color theme="3" tint="0.249977111117893"/>
        <rFont val="Aptos Narrow"/>
        <family val="2"/>
        <scheme val="minor"/>
      </rPr>
      <t xml:space="preserve"> Category Distribution Charts</t>
    </r>
  </si>
  <si>
    <r>
      <rPr>
        <b/>
        <sz val="11"/>
        <color theme="3" tint="0.249977111117893"/>
        <rFont val="Aptos Narrow"/>
        <family val="2"/>
        <scheme val="minor"/>
      </rPr>
      <t>Chart Calculations:</t>
    </r>
    <r>
      <rPr>
        <sz val="11"/>
        <color theme="3" tint="0.249977111117893"/>
        <rFont val="Aptos Narrow"/>
        <family val="2"/>
        <scheme val="minor"/>
      </rPr>
      <t xml:space="preserve"> Tracked (vs  Budget) Chart</t>
    </r>
  </si>
  <si>
    <t>Month</t>
  </si>
  <si>
    <t>Type</t>
  </si>
  <si>
    <t>Month Num.</t>
  </si>
  <si>
    <t>In Focus</t>
  </si>
  <si>
    <t>Show Type</t>
  </si>
  <si>
    <t>Show Rem. Budget</t>
  </si>
  <si>
    <t xml:space="preserve">Tracked </t>
  </si>
  <si>
    <t>Budged</t>
  </si>
  <si>
    <t>Delta</t>
  </si>
  <si>
    <t>Period in Focus</t>
  </si>
  <si>
    <t>In Budget</t>
  </si>
  <si>
    <t>Remaining</t>
  </si>
  <si>
    <t>Excess</t>
  </si>
  <si>
    <t>Period not in Focus</t>
  </si>
  <si>
    <t>Show Einkommen:</t>
  </si>
  <si>
    <t>Show Ausgaben:</t>
  </si>
  <si>
    <t>Show Vermögenswerte:</t>
  </si>
  <si>
    <t>Show Re. Budget:</t>
  </si>
  <si>
    <r>
      <rPr>
        <sz val="26"/>
        <color theme="0"/>
        <rFont val="Aptos Narrow"/>
        <family val="2"/>
        <scheme val="minor"/>
      </rPr>
      <t xml:space="preserve">            </t>
    </r>
    <r>
      <rPr>
        <b/>
        <sz val="28"/>
        <color theme="0"/>
        <rFont val="Aptos Narrow"/>
        <family val="2"/>
        <scheme val="minor"/>
      </rPr>
      <t>Dashboard</t>
    </r>
  </si>
  <si>
    <t>Arbeitsblatt: Dashboard</t>
  </si>
  <si>
    <t>Ausgewählte Zeitspanne:</t>
  </si>
  <si>
    <t>Ausgewählte Zeitspanne (Display):</t>
  </si>
  <si>
    <t>Tage in der Zeitspanne:</t>
  </si>
  <si>
    <t>Vergangene Tage in der Zeitspanne:</t>
  </si>
  <si>
    <t>Bereits abgeschlossen in %:</t>
  </si>
  <si>
    <t>Zeitspannen Billanz:</t>
  </si>
  <si>
    <t>Sparquote:</t>
  </si>
  <si>
    <t>Spätes monatliches Einkommen</t>
  </si>
  <si>
    <t>Wähle aus, wie die Sparquote (SQ) in den KPI-Kachel des Dashboards berechnet werden soll:
1) Aktive Option (XX% für Vermögenswerte):                                                     SQ = Ersparnisse / Einkommen
2) Passive Option (XX% nicht für Ausgaben):                                                     SQ = (Einkommen - Ausgaben) / Einkommen</t>
  </si>
  <si>
    <t xml:space="preserve">               Budget Planung</t>
  </si>
  <si>
    <t xml:space="preserve">         Budget Aufzeichnungen</t>
  </si>
  <si>
    <t>Inaktiv</t>
  </si>
  <si>
    <t>Letztes Einkommen:</t>
  </si>
  <si>
    <r>
      <t xml:space="preserve">Startet ab Tag </t>
    </r>
    <r>
      <rPr>
        <b/>
        <i/>
        <sz val="11"/>
        <color theme="1"/>
        <rFont val="Aptos Narrow"/>
        <family val="2"/>
        <scheme val="minor"/>
      </rPr>
      <t>X</t>
    </r>
    <r>
      <rPr>
        <b/>
        <sz val="11"/>
        <color theme="1"/>
        <rFont val="Aptos Narrow"/>
        <family val="2"/>
        <scheme val="minor"/>
      </rPr>
      <t xml:space="preserve"> im Monat:</t>
    </r>
  </si>
  <si>
    <t>KPI-Berechnungen im Dashboard</t>
  </si>
  <si>
    <t>Sparquote in % des Einkommens:</t>
  </si>
  <si>
    <t>% nicht zugeteilt für Ausgaben</t>
  </si>
  <si>
    <r>
      <t>Effektiv</t>
    </r>
    <r>
      <rPr>
        <sz val="11"/>
        <color theme="0" tint="-0.499984740745262"/>
        <rFont val="Aptos Narrow"/>
        <family val="2"/>
        <scheme val="minor"/>
      </rPr>
      <t>d</t>
    </r>
    <r>
      <rPr>
        <sz val="11"/>
        <color theme="0" tint="-0.499984740745262"/>
        <rFont val="Aptos Narrow"/>
        <family val="2"/>
        <scheme val="minor"/>
      </rPr>
      <t>atum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</si>
</sst>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_-;\-* #,##0_-;_-* &quot;-&quot;??_-;_-@_-"/>
    <numFmt numFmtId="165" formatCode="[$-407]d/\ mmm/\ yy;@"/>
    <numFmt numFmtId="166" formatCode="_-* #,##0.00\ [$€-407]_-;\-* #,##0.00\ [$€-407]_-;_-* &quot;-&quot;??\ [$€-407]_-;_-@_-"/>
    <numFmt numFmtId="167" formatCode="mmmm"/>
    <numFmt numFmtId="168" formatCode="mmm"/>
    <numFmt numFmtId="169" formatCode="_-* #,##0\ [$€-407]_-;\-* #,##0\ [$€-407]_-;_-* &quot;-&quot;??\ [$€-407]_-;_-@_-"/>
    <numFmt numFmtId="170" formatCode="0.0%"/>
  </numFmts>
  <fonts count="31"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12"/>
      <color theme="0"/>
      <name val="Aptos Narrow"/>
      <family val="2"/>
      <scheme val="minor"/>
    </font>
    <font>
      <b/>
      <sz val="14"/>
      <color theme="0"/>
      <name val="Aptos Narrow"/>
      <family val="2"/>
      <scheme val="minor"/>
    </font>
    <font>
      <sz val="14"/>
      <color theme="0"/>
      <name val="Aptos Narrow"/>
      <family val="2"/>
      <scheme val="minor"/>
    </font>
    <font>
      <b/>
      <sz val="12"/>
      <color theme="1"/>
      <name val="Aptos Narrow"/>
      <family val="2"/>
      <scheme val="minor"/>
    </font>
    <font>
      <sz val="10"/>
      <color theme="1"/>
      <name val="Aptos Narrow"/>
      <family val="2"/>
      <scheme val="minor"/>
    </font>
    <font>
      <i/>
      <sz val="9"/>
      <color theme="0" tint="-0.499984740745262"/>
      <name val="Aptos Narrow"/>
      <family val="2"/>
      <scheme val="minor"/>
    </font>
    <font>
      <b/>
      <sz val="28"/>
      <color theme="0"/>
      <name val="Aptos Narrow"/>
      <family val="2"/>
      <scheme val="minor"/>
    </font>
    <font>
      <i/>
      <sz val="9"/>
      <color theme="0" tint="-0.34998626667073579"/>
      <name val="Aptos Narrow"/>
      <family val="2"/>
      <scheme val="minor"/>
    </font>
    <font>
      <b/>
      <sz val="10"/>
      <color theme="0"/>
      <name val="Aptos Narrow"/>
      <family val="2"/>
      <scheme val="minor"/>
    </font>
    <font>
      <sz val="10"/>
      <color theme="0" tint="-0.499984740745262"/>
      <name val="Aptos Narrow"/>
      <family val="2"/>
      <scheme val="minor"/>
    </font>
    <font>
      <sz val="9"/>
      <color theme="0" tint="-0.499984740745262"/>
      <name val="Aptos Narrow"/>
      <family val="2"/>
      <scheme val="minor"/>
    </font>
    <font>
      <b/>
      <sz val="9"/>
      <color theme="1"/>
      <name val="Aptos Narrow"/>
      <family val="2"/>
      <scheme val="minor"/>
    </font>
    <font>
      <b/>
      <sz val="9"/>
      <color theme="0" tint="-0.499984740745262"/>
      <name val="Aptos Narrow"/>
      <family val="2"/>
      <scheme val="minor"/>
    </font>
    <font>
      <b/>
      <sz val="10"/>
      <color theme="1"/>
      <name val="Aptos Narrow"/>
      <family val="2"/>
      <scheme val="minor"/>
    </font>
    <font>
      <sz val="10"/>
      <color theme="0" tint="-0.249977111117893"/>
      <name val="Aptos Narrow"/>
      <family val="2"/>
      <scheme val="minor"/>
    </font>
    <font>
      <sz val="11"/>
      <color theme="0" tint="-0.499984740745262"/>
      <name val="Aptos Narrow"/>
      <family val="2"/>
      <scheme val="minor"/>
    </font>
    <font>
      <sz val="8"/>
      <color theme="1"/>
      <name val="Aptos Narrow"/>
      <family val="2"/>
      <scheme val="minor"/>
    </font>
    <font>
      <sz val="10.5"/>
      <color theme="1"/>
      <name val="Aptos Narrow"/>
      <family val="2"/>
      <scheme val="minor"/>
    </font>
    <font>
      <sz val="11"/>
      <color theme="3" tint="0.249977111117893"/>
      <name val="Aptos Narrow"/>
      <family val="2"/>
      <scheme val="minor"/>
    </font>
    <font>
      <b/>
      <sz val="11"/>
      <color theme="3" tint="0.249977111117893"/>
      <name val="Aptos Narrow"/>
      <family val="2"/>
      <scheme val="minor"/>
    </font>
    <font>
      <sz val="8"/>
      <name val="Aptos Narrow"/>
      <family val="2"/>
      <scheme val="minor"/>
    </font>
    <font>
      <sz val="26"/>
      <color theme="0"/>
      <name val="Aptos Narrow"/>
      <family val="2"/>
      <scheme val="minor"/>
    </font>
    <font>
      <b/>
      <sz val="22"/>
      <color theme="0"/>
      <name val="Aptos Narrow"/>
      <family val="2"/>
      <scheme val="minor"/>
    </font>
    <font>
      <sz val="8"/>
      <color rgb="FF000000"/>
      <name val="Segoe UI"/>
      <family val="2"/>
    </font>
    <font>
      <b/>
      <i/>
      <sz val="11"/>
      <color theme="1"/>
      <name val="Aptos Narrow"/>
      <family val="2"/>
      <scheme val="minor"/>
    </font>
    <font>
      <b/>
      <u/>
      <sz val="12"/>
      <color theme="1" tint="4.9989318521683403E-2"/>
      <name val="Aptos Narrow"/>
      <family val="2"/>
      <scheme val="minor"/>
    </font>
  </fonts>
  <fills count="13">
    <fill>
      <patternFill patternType="none"/>
    </fill>
    <fill>
      <patternFill patternType="gray125"/>
    </fill>
    <fill>
      <patternFill patternType="solid">
        <fgColor theme="3" tint="9.9978637043366805E-2"/>
        <bgColor indexed="64"/>
      </patternFill>
    </fill>
    <fill>
      <patternFill patternType="solid">
        <fgColor theme="3" tint="0.749992370372631"/>
        <bgColor indexed="64"/>
      </patternFill>
    </fill>
    <fill>
      <patternFill patternType="solid">
        <fgColor rgb="FF00B050"/>
        <bgColor indexed="64"/>
      </patternFill>
    </fill>
    <fill>
      <patternFill patternType="solid">
        <fgColor rgb="FFC00000"/>
        <bgColor indexed="64"/>
      </patternFill>
    </fill>
    <fill>
      <patternFill patternType="solid">
        <fgColor rgb="FFFFC000"/>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0" tint="-0.499984740745262"/>
        <bgColor indexed="64"/>
      </patternFill>
    </fill>
  </fills>
  <borders count="3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right/>
      <top/>
      <bottom style="dotted">
        <color theme="0" tint="-0.24994659260841701"/>
      </bottom>
      <diagonal/>
    </border>
    <border>
      <left style="thin">
        <color theme="0" tint="-0.24994659260841701"/>
      </left>
      <right/>
      <top/>
      <bottom/>
      <diagonal/>
    </border>
    <border>
      <left/>
      <right style="thin">
        <color theme="0" tint="-0.24994659260841701"/>
      </right>
      <top/>
      <bottom/>
      <diagonal/>
    </border>
    <border>
      <left/>
      <right style="thin">
        <color theme="0" tint="-0.249977111117893"/>
      </right>
      <top/>
      <bottom/>
      <diagonal/>
    </border>
    <border>
      <left style="thin">
        <color theme="0" tint="-0.249977111117893"/>
      </left>
      <right style="thin">
        <color theme="0" tint="-0.249977111117893"/>
      </right>
      <top/>
      <bottom/>
      <diagonal/>
    </border>
    <border>
      <left/>
      <right/>
      <top/>
      <bottom style="thin">
        <color theme="0" tint="-0.249977111117893"/>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right/>
      <top style="thin">
        <color theme="0" tint="-0.249977111117893"/>
      </top>
      <bottom style="thin">
        <color theme="0" tint="-0.249977111117893"/>
      </bottom>
      <diagonal/>
    </border>
    <border>
      <left/>
      <right/>
      <top style="hair">
        <color auto="1"/>
      </top>
      <bottom style="double">
        <color auto="1"/>
      </bottom>
      <diagonal/>
    </border>
    <border>
      <left/>
      <right/>
      <top style="hair">
        <color auto="1"/>
      </top>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35">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8" fillId="0" borderId="0" xfId="0" applyFont="1" applyAlignment="1">
      <alignment vertical="center"/>
    </xf>
    <xf numFmtId="0" fontId="0" fillId="3" borderId="0" xfId="0" applyFill="1" applyAlignment="1">
      <alignment horizontal="center" vertical="center"/>
    </xf>
    <xf numFmtId="0" fontId="10" fillId="0" borderId="0" xfId="0" applyFont="1" applyAlignment="1">
      <alignment horizontal="left" vertical="center"/>
    </xf>
    <xf numFmtId="0" fontId="0" fillId="8" borderId="0" xfId="0" applyFill="1"/>
    <xf numFmtId="0" fontId="0" fillId="8" borderId="0" xfId="0" applyFill="1" applyAlignment="1">
      <alignment horizontal="left" vertical="center"/>
    </xf>
    <xf numFmtId="0" fontId="3" fillId="0" borderId="0" xfId="0" applyFont="1"/>
    <xf numFmtId="165" fontId="0" fillId="0" borderId="0" xfId="0" applyNumberFormat="1"/>
    <xf numFmtId="0" fontId="0" fillId="0" borderId="0" xfId="0" applyAlignment="1">
      <alignment horizontal="right"/>
    </xf>
    <xf numFmtId="0" fontId="0" fillId="0" borderId="0" xfId="0" applyAlignment="1">
      <alignment horizontal="right" vertical="center"/>
    </xf>
    <xf numFmtId="166" fontId="15" fillId="0" borderId="9" xfId="1" applyNumberFormat="1" applyFont="1" applyBorder="1"/>
    <xf numFmtId="166" fontId="16" fillId="0" borderId="9" xfId="1" applyNumberFormat="1" applyFont="1" applyBorder="1" applyAlignment="1">
      <alignment horizontal="right" vertical="center"/>
    </xf>
    <xf numFmtId="166" fontId="17" fillId="0" borderId="9" xfId="1" applyNumberFormat="1" applyFont="1" applyBorder="1"/>
    <xf numFmtId="166" fontId="16" fillId="0" borderId="9" xfId="1" applyNumberFormat="1" applyFont="1" applyBorder="1"/>
    <xf numFmtId="166" fontId="14" fillId="0" borderId="0" xfId="1" applyNumberFormat="1" applyFont="1" applyAlignment="1">
      <alignment horizontal="left" indent="1"/>
    </xf>
    <xf numFmtId="0" fontId="2" fillId="8" borderId="0" xfId="0" applyFont="1" applyFill="1" applyAlignment="1">
      <alignment horizontal="center" vertical="center"/>
    </xf>
    <xf numFmtId="0" fontId="9" fillId="0" borderId="14" xfId="0" applyFont="1" applyBorder="1" applyAlignment="1">
      <alignment horizontal="center" vertical="center"/>
    </xf>
    <xf numFmtId="0" fontId="9" fillId="0" borderId="13" xfId="0" applyFont="1" applyBorder="1" applyAlignment="1">
      <alignment horizontal="center" vertical="center"/>
    </xf>
    <xf numFmtId="167" fontId="9" fillId="0" borderId="14" xfId="0" applyNumberFormat="1" applyFont="1" applyBorder="1" applyAlignment="1">
      <alignment horizontal="center" vertical="center"/>
    </xf>
    <xf numFmtId="167" fontId="9" fillId="0" borderId="13" xfId="0" applyNumberFormat="1" applyFont="1" applyBorder="1" applyAlignment="1">
      <alignment horizontal="center" vertical="center"/>
    </xf>
    <xf numFmtId="0" fontId="3" fillId="0" borderId="15" xfId="0" applyFont="1" applyBorder="1"/>
    <xf numFmtId="0" fontId="21" fillId="10" borderId="0" xfId="0" applyFont="1" applyFill="1" applyAlignment="1">
      <alignment horizontal="center" vertical="center"/>
    </xf>
    <xf numFmtId="0" fontId="21" fillId="10" borderId="16" xfId="0" applyFont="1" applyFill="1" applyBorder="1" applyAlignment="1">
      <alignment horizontal="center" vertical="center"/>
    </xf>
    <xf numFmtId="0" fontId="21" fillId="10" borderId="17" xfId="0" applyFont="1" applyFill="1" applyBorder="1" applyAlignment="1">
      <alignment horizontal="center" vertical="center"/>
    </xf>
    <xf numFmtId="0" fontId="0" fillId="0" borderId="16" xfId="0" applyBorder="1"/>
    <xf numFmtId="0" fontId="0" fillId="0" borderId="17" xfId="0" applyBorder="1"/>
    <xf numFmtId="166" fontId="0" fillId="0" borderId="0" xfId="0" applyNumberFormat="1"/>
    <xf numFmtId="0" fontId="0" fillId="0" borderId="15" xfId="0" applyBorder="1" applyAlignment="1">
      <alignment horizontal="right"/>
    </xf>
    <xf numFmtId="166" fontId="0" fillId="0" borderId="17" xfId="1" applyNumberFormat="1" applyFont="1" applyBorder="1"/>
    <xf numFmtId="0" fontId="21" fillId="10" borderId="18" xfId="0" applyFont="1" applyFill="1" applyBorder="1" applyAlignment="1">
      <alignment horizontal="center" vertical="center"/>
    </xf>
    <xf numFmtId="0" fontId="0" fillId="0" borderId="18" xfId="0" applyBorder="1"/>
    <xf numFmtId="0" fontId="21" fillId="10" borderId="19" xfId="0" applyFont="1" applyFill="1" applyBorder="1" applyAlignment="1">
      <alignment horizontal="center" vertical="center"/>
    </xf>
    <xf numFmtId="0" fontId="0" fillId="0" borderId="19" xfId="0" applyBorder="1"/>
    <xf numFmtId="164" fontId="4" fillId="8" borderId="0" xfId="1" applyNumberFormat="1" applyFont="1" applyFill="1" applyAlignment="1">
      <alignment horizontal="left" vertical="center"/>
    </xf>
    <xf numFmtId="164" fontId="0" fillId="0" borderId="0" xfId="1" applyNumberFormat="1" applyFont="1"/>
    <xf numFmtId="164" fontId="12" fillId="0" borderId="0" xfId="1" applyNumberFormat="1" applyFont="1" applyAlignment="1">
      <alignment horizontal="right" vertical="center"/>
    </xf>
    <xf numFmtId="164" fontId="18" fillId="0" borderId="9" xfId="1" applyNumberFormat="1" applyFont="1" applyBorder="1" applyAlignment="1">
      <alignment horizontal="center" vertical="center"/>
    </xf>
    <xf numFmtId="164" fontId="3" fillId="0" borderId="0" xfId="1" applyNumberFormat="1" applyFont="1" applyAlignment="1">
      <alignment horizontal="left" indent="1"/>
    </xf>
    <xf numFmtId="43" fontId="0" fillId="0" borderId="0" xfId="1" applyFont="1"/>
    <xf numFmtId="43" fontId="0" fillId="0" borderId="0" xfId="1" applyFont="1" applyAlignment="1">
      <alignment horizontal="left" vertical="center" indent="1"/>
    </xf>
    <xf numFmtId="43" fontId="20" fillId="9" borderId="0" xfId="1" applyFont="1" applyFill="1" applyAlignment="1">
      <alignment horizontal="left" vertical="center" indent="1"/>
    </xf>
    <xf numFmtId="43" fontId="9" fillId="0" borderId="0" xfId="1" applyFont="1" applyAlignment="1">
      <alignment horizontal="left" indent="1"/>
    </xf>
    <xf numFmtId="43" fontId="14" fillId="0" borderId="0" xfId="1" applyFont="1" applyAlignment="1">
      <alignment horizontal="left" indent="1"/>
    </xf>
    <xf numFmtId="9" fontId="0" fillId="0" borderId="0" xfId="2" applyFont="1"/>
    <xf numFmtId="0" fontId="22" fillId="0" borderId="0" xfId="0" applyFont="1" applyAlignment="1">
      <alignment vertical="center"/>
    </xf>
    <xf numFmtId="9" fontId="22" fillId="0" borderId="0" xfId="2" applyFont="1" applyAlignment="1">
      <alignment horizontal="center" vertical="center"/>
    </xf>
    <xf numFmtId="43" fontId="22" fillId="0" borderId="0" xfId="1" applyFont="1" applyAlignment="1">
      <alignment horizontal="center" vertical="center"/>
    </xf>
    <xf numFmtId="165" fontId="19" fillId="0" borderId="0" xfId="1" applyNumberFormat="1" applyFont="1" applyAlignment="1">
      <alignment horizontal="right" indent="1"/>
    </xf>
    <xf numFmtId="165" fontId="9" fillId="0" borderId="0" xfId="1" applyNumberFormat="1" applyFont="1" applyAlignment="1">
      <alignment horizontal="left" indent="1"/>
    </xf>
    <xf numFmtId="167" fontId="13" fillId="6" borderId="0" xfId="1" applyNumberFormat="1" applyFont="1" applyFill="1" applyAlignment="1">
      <alignment horizontal="center" vertical="center"/>
    </xf>
    <xf numFmtId="167" fontId="13" fillId="5" borderId="0" xfId="1" applyNumberFormat="1" applyFont="1" applyFill="1" applyAlignment="1">
      <alignment horizontal="center" vertical="center"/>
    </xf>
    <xf numFmtId="167" fontId="13" fillId="4" borderId="0" xfId="1" applyNumberFormat="1" applyFont="1" applyFill="1" applyAlignment="1">
      <alignment horizontal="center" vertical="center"/>
    </xf>
    <xf numFmtId="1" fontId="13" fillId="4" borderId="0" xfId="1" applyNumberFormat="1" applyFont="1" applyFill="1" applyAlignment="1">
      <alignment horizontal="right" vertical="center"/>
    </xf>
    <xf numFmtId="1" fontId="13" fillId="5" borderId="0" xfId="1" applyNumberFormat="1" applyFont="1" applyFill="1" applyAlignment="1">
      <alignment horizontal="right" vertical="center"/>
    </xf>
    <xf numFmtId="1" fontId="13" fillId="6" borderId="0" xfId="1" applyNumberFormat="1" applyFont="1" applyFill="1" applyAlignment="1">
      <alignment horizontal="right" vertical="center"/>
    </xf>
    <xf numFmtId="166" fontId="0" fillId="0" borderId="0" xfId="1" applyNumberFormat="1" applyFont="1"/>
    <xf numFmtId="166" fontId="17" fillId="7" borderId="0" xfId="1" applyNumberFormat="1" applyFont="1" applyFill="1" applyBorder="1"/>
    <xf numFmtId="166" fontId="3" fillId="0" borderId="9" xfId="1" applyNumberFormat="1" applyFont="1" applyBorder="1" applyAlignment="1">
      <alignment horizontal="left" indent="1"/>
    </xf>
    <xf numFmtId="166" fontId="12" fillId="0" borderId="0" xfId="1" applyNumberFormat="1" applyFont="1" applyAlignment="1">
      <alignment horizontal="right" vertical="center"/>
    </xf>
    <xf numFmtId="0" fontId="0" fillId="0" borderId="21" xfId="0" applyBorder="1"/>
    <xf numFmtId="0" fontId="0" fillId="0" borderId="12"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0" xfId="0" applyBorder="1"/>
    <xf numFmtId="0" fontId="0" fillId="0" borderId="26" xfId="0" applyBorder="1"/>
    <xf numFmtId="0" fontId="23" fillId="0" borderId="26" xfId="0" applyFont="1" applyBorder="1"/>
    <xf numFmtId="0" fontId="3" fillId="0" borderId="20" xfId="0" applyFont="1" applyBorder="1" applyAlignment="1">
      <alignment horizontal="center"/>
    </xf>
    <xf numFmtId="0" fontId="0" fillId="0" borderId="0" xfId="0" applyAlignment="1">
      <alignment horizontal="center"/>
    </xf>
    <xf numFmtId="0" fontId="0" fillId="0" borderId="27" xfId="0" applyBorder="1" applyAlignment="1">
      <alignment horizontal="center"/>
    </xf>
    <xf numFmtId="0" fontId="3" fillId="0" borderId="0" xfId="0" applyFont="1" applyAlignment="1">
      <alignment horizontal="center"/>
    </xf>
    <xf numFmtId="166" fontId="0" fillId="0" borderId="0" xfId="1" applyNumberFormat="1" applyFont="1" applyAlignment="1">
      <alignment horizontal="center"/>
    </xf>
    <xf numFmtId="166" fontId="3" fillId="0" borderId="0" xfId="1" applyNumberFormat="1" applyFont="1" applyAlignment="1">
      <alignment horizontal="center"/>
    </xf>
    <xf numFmtId="166" fontId="0" fillId="0" borderId="27" xfId="1" applyNumberFormat="1" applyFont="1" applyBorder="1" applyAlignment="1">
      <alignment horizontal="center"/>
    </xf>
    <xf numFmtId="0" fontId="0" fillId="0" borderId="29" xfId="0" applyBorder="1"/>
    <xf numFmtId="0" fontId="0" fillId="0" borderId="30" xfId="0" applyBorder="1"/>
    <xf numFmtId="0" fontId="0" fillId="0" borderId="31" xfId="0" applyBorder="1"/>
    <xf numFmtId="0" fontId="0" fillId="0" borderId="32" xfId="0" applyBorder="1"/>
    <xf numFmtId="0" fontId="0" fillId="0" borderId="33" xfId="0" applyBorder="1"/>
    <xf numFmtId="0" fontId="0" fillId="0" borderId="34" xfId="0" applyBorder="1"/>
    <xf numFmtId="0" fontId="0" fillId="0" borderId="30" xfId="0" applyBorder="1" applyAlignment="1">
      <alignment horizontal="center" vertical="center"/>
    </xf>
    <xf numFmtId="0" fontId="0" fillId="0" borderId="0" xfId="0" applyAlignment="1">
      <alignment horizontal="center" vertical="center"/>
    </xf>
    <xf numFmtId="0" fontId="0" fillId="0" borderId="20" xfId="0" applyBorder="1" applyAlignment="1">
      <alignment horizontal="center" vertical="center"/>
    </xf>
    <xf numFmtId="0" fontId="3" fillId="0" borderId="4" xfId="0" applyFont="1" applyBorder="1" applyAlignment="1">
      <alignment horizontal="center"/>
    </xf>
    <xf numFmtId="0" fontId="18" fillId="0" borderId="0" xfId="0" applyFont="1"/>
    <xf numFmtId="0" fontId="9" fillId="0" borderId="0" xfId="0" applyFont="1"/>
    <xf numFmtId="169" fontId="0" fillId="0" borderId="0" xfId="0" applyNumberFormat="1" applyAlignment="1">
      <alignment horizontal="center" vertical="center"/>
    </xf>
    <xf numFmtId="169" fontId="0" fillId="0" borderId="20" xfId="0" applyNumberFormat="1" applyBorder="1" applyAlignment="1">
      <alignment horizontal="center" vertical="center"/>
    </xf>
    <xf numFmtId="0" fontId="3" fillId="0" borderId="0" xfId="0" applyFont="1" applyAlignment="1">
      <alignment vertical="center"/>
    </xf>
    <xf numFmtId="170" fontId="0" fillId="0" borderId="0" xfId="2" applyNumberFormat="1" applyFont="1"/>
    <xf numFmtId="166" fontId="0" fillId="0" borderId="0" xfId="0" applyNumberFormat="1" applyAlignment="1">
      <alignment horizontal="left" indent="1"/>
    </xf>
    <xf numFmtId="166" fontId="9" fillId="0" borderId="0" xfId="1" applyNumberFormat="1" applyFont="1" applyAlignment="1">
      <alignment horizontal="left" indent="1"/>
    </xf>
    <xf numFmtId="0" fontId="9" fillId="0" borderId="0" xfId="0" applyFont="1" applyAlignment="1">
      <alignment horizontal="left" indent="1"/>
    </xf>
    <xf numFmtId="166" fontId="9" fillId="0" borderId="0" xfId="1" applyNumberFormat="1" applyFont="1" applyBorder="1"/>
    <xf numFmtId="166" fontId="9" fillId="0" borderId="0" xfId="1" applyNumberFormat="1" applyFont="1" applyBorder="1" applyAlignment="1">
      <alignment horizontal="left" indent="1"/>
    </xf>
    <xf numFmtId="0" fontId="18" fillId="0" borderId="28" xfId="0" applyFont="1" applyBorder="1" applyAlignment="1">
      <alignment horizontal="left" indent="1"/>
    </xf>
    <xf numFmtId="166" fontId="18" fillId="0" borderId="28" xfId="1" applyNumberFormat="1" applyFont="1" applyBorder="1" applyAlignment="1">
      <alignment horizontal="left" indent="1"/>
    </xf>
    <xf numFmtId="0" fontId="0" fillId="0" borderId="0" xfId="0" applyAlignment="1">
      <alignment vertical="center"/>
    </xf>
    <xf numFmtId="43" fontId="0" fillId="0" borderId="0" xfId="1" applyFont="1" applyAlignment="1">
      <alignment horizontal="center" vertical="center"/>
    </xf>
    <xf numFmtId="9" fontId="0" fillId="0" borderId="0" xfId="2" applyFont="1" applyAlignment="1">
      <alignment horizontal="center" vertical="center"/>
    </xf>
    <xf numFmtId="166" fontId="0" fillId="0" borderId="0" xfId="1" applyNumberFormat="1" applyFont="1" applyAlignment="1">
      <alignment horizontal="center" vertical="center"/>
    </xf>
    <xf numFmtId="166" fontId="0" fillId="0" borderId="0" xfId="0" applyNumberFormat="1" applyAlignment="1">
      <alignment vertical="center"/>
    </xf>
    <xf numFmtId="166" fontId="0" fillId="0" borderId="0" xfId="1" applyNumberFormat="1" applyFont="1" applyAlignment="1">
      <alignment horizontal="left" indent="1"/>
    </xf>
    <xf numFmtId="43" fontId="0" fillId="0" borderId="0" xfId="1" applyFont="1" applyAlignment="1">
      <alignment horizontal="left"/>
    </xf>
    <xf numFmtId="0" fontId="30" fillId="0" borderId="0" xfId="0" applyFont="1"/>
    <xf numFmtId="0" fontId="6"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0" fillId="8" borderId="0" xfId="0" applyFill="1" applyAlignment="1">
      <alignment horizontal="left" vertical="center"/>
    </xf>
    <xf numFmtId="0" fontId="10" fillId="0" borderId="0" xfId="0" applyFont="1" applyAlignment="1">
      <alignment horizontal="left" vertical="top" wrapText="1"/>
    </xf>
    <xf numFmtId="164" fontId="27" fillId="8" borderId="0" xfId="1" applyNumberFormat="1" applyFont="1" applyFill="1" applyAlignment="1">
      <alignment horizontal="center" vertical="center"/>
    </xf>
    <xf numFmtId="164" fontId="2" fillId="8" borderId="0" xfId="1" applyNumberFormat="1" applyFont="1" applyFill="1" applyAlignment="1">
      <alignment horizontal="center" vertical="center"/>
    </xf>
    <xf numFmtId="1" fontId="5" fillId="2" borderId="0" xfId="1" applyNumberFormat="1" applyFont="1" applyFill="1" applyAlignment="1">
      <alignment horizontal="right" vertical="center"/>
    </xf>
    <xf numFmtId="43" fontId="11" fillId="8" borderId="0" xfId="1" applyFont="1" applyFill="1" applyAlignment="1">
      <alignment horizontal="left" vertical="center"/>
    </xf>
    <xf numFmtId="43" fontId="2" fillId="8" borderId="0" xfId="1" applyFont="1" applyFill="1" applyAlignment="1">
      <alignment horizontal="left" vertical="center"/>
    </xf>
    <xf numFmtId="0" fontId="4" fillId="8" borderId="0" xfId="0" applyFont="1" applyFill="1" applyAlignment="1">
      <alignment horizontal="left" vertical="center"/>
    </xf>
    <xf numFmtId="0" fontId="5" fillId="8" borderId="0" xfId="0" applyFont="1" applyFill="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0" fillId="11" borderId="12" xfId="0" applyFill="1" applyBorder="1" applyAlignment="1">
      <alignment horizontal="center" vertical="center"/>
    </xf>
    <xf numFmtId="0" fontId="12" fillId="0" borderId="0" xfId="0" applyFont="1" applyAlignment="1">
      <alignment horizontal="right" indent="1"/>
    </xf>
    <xf numFmtId="167" fontId="0" fillId="11" borderId="12" xfId="0" applyNumberFormat="1" applyFill="1" applyBorder="1" applyAlignment="1">
      <alignment horizontal="center" vertical="center"/>
    </xf>
    <xf numFmtId="0" fontId="2" fillId="8" borderId="0" xfId="0" applyFont="1" applyFill="1" applyAlignment="1">
      <alignment horizontal="left" vertical="center" indent="2"/>
    </xf>
    <xf numFmtId="0" fontId="4" fillId="8" borderId="0" xfId="0" applyFont="1" applyFill="1" applyAlignment="1">
      <alignment horizontal="center"/>
    </xf>
    <xf numFmtId="0" fontId="4" fillId="12" borderId="0" xfId="0" applyFont="1" applyFill="1" applyAlignment="1">
      <alignment horizontal="center"/>
    </xf>
    <xf numFmtId="168" fontId="0" fillId="0" borderId="0" xfId="0" applyNumberFormat="1" applyAlignment="1">
      <alignment horizontal="center" vertical="center"/>
    </xf>
    <xf numFmtId="168" fontId="0" fillId="0" borderId="20" xfId="0" applyNumberFormat="1" applyBorder="1" applyAlignment="1">
      <alignment horizontal="center" vertical="center"/>
    </xf>
    <xf numFmtId="168" fontId="0" fillId="0" borderId="30" xfId="0" applyNumberFormat="1" applyBorder="1" applyAlignment="1">
      <alignment horizontal="center" vertical="center"/>
    </xf>
    <xf numFmtId="0" fontId="2" fillId="8" borderId="0" xfId="0" applyFont="1" applyFill="1" applyAlignment="1">
      <alignment horizontal="left" vertical="center"/>
    </xf>
  </cellXfs>
  <cellStyles count="3">
    <cellStyle name="Komma" xfId="1" builtinId="3"/>
    <cellStyle name="Prozent" xfId="2" builtinId="5"/>
    <cellStyle name="Standard" xfId="0" builtinId="0"/>
  </cellStyles>
  <dxfs count="64">
    <dxf>
      <fill>
        <patternFill>
          <bgColor theme="0" tint="-4.9989318521683403E-2"/>
        </patternFill>
      </fill>
    </dxf>
    <dxf>
      <fill>
        <patternFill>
          <bgColor rgb="FFFFF0B4"/>
        </patternFill>
      </fill>
    </dxf>
    <dxf>
      <fill>
        <patternFill>
          <bgColor rgb="FFFFEBA0"/>
        </patternFill>
      </fill>
    </dxf>
    <dxf>
      <fill>
        <patternFill>
          <bgColor rgb="FFFFDC4F"/>
        </patternFill>
      </fill>
    </dxf>
    <dxf>
      <fill>
        <patternFill>
          <bgColor rgb="FFFFB400"/>
        </patternFill>
      </fill>
    </dxf>
    <dxf>
      <fill>
        <patternFill>
          <bgColor rgb="FFFF9100"/>
        </patternFill>
      </fill>
    </dxf>
    <dxf>
      <fill>
        <patternFill>
          <bgColor theme="0" tint="-4.9989318521683403E-2"/>
        </patternFill>
      </fill>
    </dxf>
    <dxf>
      <fill>
        <patternFill>
          <bgColor rgb="FFFFB4B4"/>
        </patternFill>
      </fill>
    </dxf>
    <dxf>
      <fill>
        <patternFill>
          <bgColor rgb="FFFF7878"/>
        </patternFill>
      </fill>
    </dxf>
    <dxf>
      <fill>
        <patternFill>
          <bgColor rgb="FFFF2D2D"/>
        </patternFill>
      </fill>
    </dxf>
    <dxf>
      <fill>
        <patternFill>
          <bgColor rgb="FFDC0000"/>
        </patternFill>
      </fill>
    </dxf>
    <dxf>
      <fill>
        <patternFill>
          <bgColor rgb="FFC00000"/>
        </patternFill>
      </fill>
    </dxf>
    <dxf>
      <fill>
        <patternFill>
          <bgColor theme="0" tint="-4.9989318521683403E-2"/>
        </patternFill>
      </fill>
    </dxf>
    <dxf>
      <fill>
        <patternFill>
          <bgColor rgb="FFE2F5DB"/>
        </patternFill>
      </fill>
    </dxf>
    <dxf>
      <fill>
        <patternFill>
          <bgColor theme="9" tint="0.59996337778862885"/>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CC99"/>
        </patternFill>
      </fill>
    </dxf>
    <dxf>
      <fill>
        <patternFill>
          <bgColor rgb="FFFF7C80"/>
        </patternFill>
      </fill>
    </dxf>
    <dxf>
      <fill>
        <patternFill>
          <bgColor theme="9" tint="0.59996337778862885"/>
        </patternFill>
      </fill>
    </dxf>
    <dxf>
      <font>
        <b/>
        <i val="0"/>
      </font>
      <border>
        <top style="thin">
          <color auto="1"/>
        </top>
        <vertical/>
        <horizontal/>
      </border>
    </dxf>
    <dxf>
      <font>
        <b/>
        <i val="0"/>
        <color theme="0"/>
      </font>
      <fill>
        <patternFill>
          <bgColor rgb="FFFFC000"/>
        </patternFill>
      </fill>
    </dxf>
    <dxf>
      <font>
        <b/>
        <i val="0"/>
        <color theme="0"/>
      </font>
      <fill>
        <patternFill>
          <bgColor rgb="FFC00000"/>
        </patternFill>
      </fill>
    </dxf>
    <dxf>
      <font>
        <b/>
        <i val="0"/>
        <color theme="0"/>
      </font>
      <fill>
        <patternFill>
          <bgColor rgb="FF00B050"/>
        </patternFill>
      </fill>
    </dxf>
    <dxf>
      <font>
        <color theme="0" tint="-0.499984740745262"/>
      </font>
      <numFmt numFmtId="171" formatCode="\➜\ dd/\ mmm\ yy"/>
    </dxf>
    <dxf>
      <font>
        <b/>
        <i val="0"/>
        <color theme="6" tint="0.39994506668294322"/>
      </font>
      <numFmt numFmtId="11" formatCode="#,##0.00\ &quot;€&quot;;\-#,##0.00\ &quot;€&quot;"/>
    </dxf>
    <dxf>
      <font>
        <color rgb="FFFF0000"/>
      </font>
    </dxf>
    <dxf>
      <font>
        <color rgb="FF000000"/>
      </font>
      <fill>
        <patternFill>
          <bgColor rgb="FFFFCCCC"/>
        </patternFill>
      </fill>
    </dxf>
    <dxf>
      <font>
        <color rgb="FF000000"/>
      </font>
      <fill>
        <patternFill>
          <bgColor rgb="FFFFCCCC"/>
        </patternFill>
      </fill>
    </dxf>
    <dxf>
      <font>
        <color rgb="FFFF0000"/>
      </font>
    </dxf>
    <dxf>
      <font>
        <color theme="6" tint="0.39994506668294322"/>
      </font>
    </dxf>
    <dxf>
      <font>
        <color theme="0" tint="-0.24994659260841701"/>
      </font>
    </dxf>
    <dxf>
      <font>
        <color rgb="FF000000"/>
      </font>
      <fill>
        <patternFill>
          <bgColor theme="5" tint="0.79998168889431442"/>
        </patternFill>
      </fill>
    </dxf>
    <dxf>
      <font>
        <color rgb="FF000000"/>
      </font>
      <fill>
        <patternFill>
          <bgColor rgb="FFFFCCCC"/>
        </patternFill>
      </fill>
    </dxf>
    <dxf>
      <font>
        <color rgb="FF000000"/>
      </font>
      <fill>
        <patternFill>
          <bgColor theme="9" tint="0.79998168889431442"/>
        </patternFill>
      </fill>
    </dxf>
    <dxf>
      <font>
        <color theme="0" tint="-0.24994659260841701"/>
      </font>
      <fill>
        <patternFill>
          <bgColor theme="0" tint="-0.14996795556505021"/>
        </patternFill>
      </fill>
    </dxf>
    <dxf>
      <font>
        <strike val="0"/>
        <outline val="0"/>
        <shadow val="0"/>
        <u val="none"/>
        <vertAlign val="baseline"/>
        <sz val="10"/>
        <color theme="0" tint="-0.249977111117893"/>
        <name val="Aptos Narrow"/>
        <family val="2"/>
        <scheme val="minor"/>
      </font>
      <numFmt numFmtId="165" formatCode="[$-407]d/\ mmm/\ yy;@"/>
      <alignment horizontal="right" vertical="bottom" textRotation="0" wrapText="0" indent="1" justifyLastLine="0" shrinkToFit="0" readingOrder="0"/>
    </dxf>
    <dxf>
      <font>
        <strike val="0"/>
        <outline val="0"/>
        <shadow val="0"/>
        <u val="none"/>
        <vertAlign val="baseline"/>
        <sz val="10"/>
        <color theme="0" tint="-0.499984740745262"/>
        <name val="Aptos Narrow"/>
        <family val="2"/>
        <scheme val="minor"/>
      </font>
      <numFmt numFmtId="35" formatCode="_-* #,##0.00_-;\-* #,##0.00_-;_-* &quot;-&quot;??_-;_-@_-"/>
      <alignment horizontal="left" vertical="bottom" textRotation="0" wrapText="0" relativeIndent="1" justifyLastLine="0" shrinkToFit="0" readingOrder="0"/>
    </dxf>
    <dxf>
      <font>
        <strike val="0"/>
        <outline val="0"/>
        <shadow val="0"/>
        <u val="none"/>
        <vertAlign val="baseline"/>
        <sz val="10"/>
        <color theme="0" tint="-0.499984740745262"/>
        <name val="Aptos Narrow"/>
        <family val="2"/>
        <scheme val="minor"/>
      </font>
      <numFmt numFmtId="35" formatCode="_-* #,##0.00_-;\-* #,##0.00_-;_-* &quot;-&quot;??_-;_-@_-"/>
      <alignment horizontal="left" vertical="bottom" textRotation="0" wrapText="0" relativeIndent="1" justifyLastLine="0" shrinkToFit="0" readingOrder="0"/>
    </dxf>
    <dxf>
      <font>
        <strike val="0"/>
        <outline val="0"/>
        <shadow val="0"/>
        <u val="none"/>
        <vertAlign val="baseline"/>
        <sz val="10"/>
        <color theme="1"/>
        <name val="Aptos Narrow"/>
        <family val="2"/>
        <scheme val="minor"/>
      </font>
      <numFmt numFmtId="35" formatCode="_-* #,##0.00_-;\-* #,##0.00_-;_-* &quot;-&quot;??_-;_-@_-"/>
      <alignment horizontal="left" vertical="bottom" textRotation="0" wrapText="0" relativeIndent="1" justifyLastLine="0" shrinkToFit="0" readingOrder="0"/>
    </dxf>
    <dxf>
      <font>
        <strike val="0"/>
        <outline val="0"/>
        <shadow val="0"/>
        <u val="none"/>
        <vertAlign val="baseline"/>
        <sz val="10"/>
        <color theme="1"/>
        <name val="Aptos Narrow"/>
        <family val="2"/>
        <scheme val="minor"/>
      </font>
      <numFmt numFmtId="35" formatCode="_-* #,##0.00_-;\-* #,##0.00_-;_-* &quot;-&quot;??_-;_-@_-"/>
      <alignment horizontal="left" vertical="bottom" textRotation="0" wrapText="0" relativeIndent="1" justifyLastLine="0" shrinkToFit="0" readingOrder="0"/>
    </dxf>
    <dxf>
      <font>
        <strike val="0"/>
        <outline val="0"/>
        <shadow val="0"/>
        <u val="none"/>
        <vertAlign val="baseline"/>
        <sz val="10"/>
        <color theme="1"/>
        <name val="Aptos Narrow"/>
        <family val="2"/>
        <scheme val="minor"/>
      </font>
      <numFmt numFmtId="35" formatCode="_-* #,##0.00_-;\-* #,##0.00_-;_-* &quot;-&quot;??_-;_-@_-"/>
      <alignment horizontal="left" vertical="bottom" textRotation="0" wrapText="0" relativeIndent="1" justifyLastLine="0" shrinkToFit="0" readingOrder="0"/>
    </dxf>
    <dxf>
      <font>
        <strike val="0"/>
        <outline val="0"/>
        <shadow val="0"/>
        <u val="none"/>
        <vertAlign val="baseline"/>
        <sz val="10"/>
        <color theme="1"/>
        <name val="Aptos Narrow"/>
        <family val="2"/>
        <scheme val="minor"/>
      </font>
      <numFmt numFmtId="165" formatCode="[$-407]d/\ mmm/\ yy;@"/>
      <alignment horizontal="left" vertical="bottom" textRotation="0" wrapText="0" relativeIndent="1" justifyLastLine="0" shrinkToFit="0" readingOrder="0"/>
    </dxf>
    <dxf>
      <font>
        <strike val="0"/>
        <outline val="0"/>
        <shadow val="0"/>
        <u val="none"/>
        <vertAlign val="baseline"/>
        <sz val="10"/>
        <color theme="1"/>
        <name val="Aptos Narrow"/>
        <family val="2"/>
        <scheme val="minor"/>
      </font>
      <numFmt numFmtId="35" formatCode="_-* #,##0.00_-;\-* #,##0.00_-;_-* &quot;-&quot;??_-;_-@_-"/>
      <alignment horizontal="left" vertical="bottom" textRotation="0" wrapText="0" relativeIndent="1" justifyLastLine="0" shrinkToFit="0" readingOrder="0"/>
    </dxf>
    <dxf>
      <numFmt numFmtId="35" formatCode="_-* #,##0.00_-;\-* #,##0.00_-;_-* &quot;-&quot;??_-;_-@_-"/>
      <alignment horizontal="left" vertical="center" textRotation="0" wrapText="0" relativeIndent="1" justifyLastLine="0" shrinkToFit="0" readingOrder="0"/>
    </dxf>
    <dxf>
      <font>
        <b val="0"/>
        <i val="0"/>
        <strike val="0"/>
        <condense val="0"/>
        <extend val="0"/>
        <outline val="0"/>
        <shadow val="0"/>
        <u val="none"/>
        <vertAlign val="baseline"/>
        <sz val="10"/>
        <color theme="0" tint="-0.499984740745262"/>
        <name val="Aptos Narrow"/>
        <family val="2"/>
        <scheme val="minor"/>
      </font>
      <numFmt numFmtId="166" formatCode="_-* #,##0.00\ [$€-407]_-;\-* #,##0.00\ [$€-407]_-;_-* &quot;-&quot;??\ [$€-407]_-;_-@_-"/>
      <alignment horizontal="left" vertical="bottom" textRotation="0" wrapText="0" indent="1" justifyLastLine="0" shrinkToFit="0" readingOrder="0"/>
    </dxf>
    <dxf>
      <font>
        <b val="0"/>
        <i val="0"/>
        <strike val="0"/>
        <condense val="0"/>
        <extend val="0"/>
        <outline val="0"/>
        <shadow val="0"/>
        <u val="none"/>
        <vertAlign val="baseline"/>
        <sz val="10"/>
        <color theme="0" tint="-0.499984740745262"/>
        <name val="Aptos Narrow"/>
        <family val="2"/>
        <scheme val="minor"/>
      </font>
      <numFmt numFmtId="166" formatCode="_-* #,##0.00\ [$€-407]_-;\-* #,##0.00\ [$€-407]_-;_-* &quot;-&quot;??\ [$€-407]_-;_-@_-"/>
      <alignment horizontal="left" vertical="bottom" textRotation="0" wrapText="0" indent="1" justifyLastLine="0" shrinkToFit="0" readingOrder="0"/>
    </dxf>
    <dxf>
      <font>
        <b/>
        <i val="0"/>
        <strike val="0"/>
        <condense val="0"/>
        <extend val="0"/>
        <outline val="0"/>
        <shadow val="0"/>
        <u val="none"/>
        <vertAlign val="baseline"/>
        <sz val="11"/>
        <color theme="1"/>
        <name val="Aptos Narrow"/>
        <family val="2"/>
        <scheme val="minor"/>
      </font>
      <numFmt numFmtId="164" formatCode="_-* #,##0_-;\-* #,##0_-;_-* &quot;-&quot;??_-;_-@_-"/>
      <alignment horizontal="left" vertical="bottom" textRotation="0" wrapText="0" indent="1" justifyLastLine="0" shrinkToFit="0" readingOrder="0"/>
    </dxf>
    <dxf>
      <font>
        <b val="0"/>
        <i val="0"/>
        <strike val="0"/>
        <condense val="0"/>
        <extend val="0"/>
        <outline val="0"/>
        <shadow val="0"/>
        <u val="none"/>
        <vertAlign val="baseline"/>
        <sz val="10"/>
        <color theme="0" tint="-0.499984740745262"/>
        <name val="Aptos Narrow"/>
        <family val="2"/>
        <scheme val="minor"/>
      </font>
      <numFmt numFmtId="166" formatCode="_-* #,##0.00\ [$€-407]_-;\-* #,##0.00\ [$€-407]_-;_-* &quot;-&quot;??\ [$€-407]_-;_-@_-"/>
      <alignment horizontal="left" vertical="bottom" textRotation="0" wrapText="0" indent="1" justifyLastLine="0" shrinkToFit="0" readingOrder="0"/>
    </dxf>
    <dxf>
      <font>
        <b val="0"/>
        <i val="0"/>
        <strike val="0"/>
        <condense val="0"/>
        <extend val="0"/>
        <outline val="0"/>
        <shadow val="0"/>
        <u val="none"/>
        <vertAlign val="baseline"/>
        <sz val="10"/>
        <color theme="0" tint="-0.499984740745262"/>
        <name val="Aptos Narrow"/>
        <family val="2"/>
        <scheme val="minor"/>
      </font>
      <numFmt numFmtId="166" formatCode="_-* #,##0.00\ [$€-407]_-;\-* #,##0.00\ [$€-407]_-;_-* &quot;-&quot;??\ [$€-407]_-;_-@_-"/>
      <alignment horizontal="left" vertical="bottom" textRotation="0" wrapText="0" indent="1" justifyLastLine="0" shrinkToFit="0" readingOrder="0"/>
    </dxf>
    <dxf>
      <font>
        <b/>
        <i val="0"/>
        <strike val="0"/>
        <condense val="0"/>
        <extend val="0"/>
        <outline val="0"/>
        <shadow val="0"/>
        <u val="none"/>
        <vertAlign val="baseline"/>
        <sz val="11"/>
        <color theme="1"/>
        <name val="Aptos Narrow"/>
        <family val="2"/>
        <scheme val="minor"/>
      </font>
      <numFmt numFmtId="164" formatCode="_-* #,##0_-;\-* #,##0_-;_-* &quot;-&quot;??_-;_-@_-"/>
      <alignment horizontal="left" vertical="bottom" textRotation="0" wrapText="0" indent="1" justifyLastLine="0" shrinkToFit="0" readingOrder="0"/>
    </dxf>
    <dxf>
      <font>
        <b val="0"/>
        <i val="0"/>
        <strike val="0"/>
        <condense val="0"/>
        <extend val="0"/>
        <outline val="0"/>
        <shadow val="0"/>
        <u val="none"/>
        <vertAlign val="baseline"/>
        <sz val="10"/>
        <color theme="0" tint="-0.499984740745262"/>
        <name val="Aptos Narrow"/>
        <family val="2"/>
        <scheme val="minor"/>
      </font>
      <numFmt numFmtId="166" formatCode="_-* #,##0.00\ [$€-407]_-;\-* #,##0.00\ [$€-407]_-;_-* &quot;-&quot;??\ [$€-407]_-;_-@_-"/>
      <alignment horizontal="left" vertical="bottom" textRotation="0" wrapText="0" indent="1" justifyLastLine="0" shrinkToFit="0" readingOrder="0"/>
    </dxf>
    <dxf>
      <font>
        <b val="0"/>
        <i val="0"/>
        <strike val="0"/>
        <condense val="0"/>
        <extend val="0"/>
        <outline val="0"/>
        <shadow val="0"/>
        <u val="none"/>
        <vertAlign val="baseline"/>
        <sz val="10"/>
        <color theme="0" tint="-0.499984740745262"/>
        <name val="Aptos Narrow"/>
        <family val="2"/>
        <scheme val="minor"/>
      </font>
      <numFmt numFmtId="166" formatCode="_-* #,##0.00\ [$€-407]_-;\-* #,##0.00\ [$€-407]_-;_-* &quot;-&quot;??\ [$€-407]_-;_-@_-"/>
      <alignment horizontal="left" vertical="bottom" textRotation="0" wrapText="0" indent="1" justifyLastLine="0" shrinkToFit="0" readingOrder="0"/>
    </dxf>
    <dxf>
      <font>
        <b/>
        <i val="0"/>
        <strike val="0"/>
        <condense val="0"/>
        <extend val="0"/>
        <outline val="0"/>
        <shadow val="0"/>
        <u val="none"/>
        <vertAlign val="baseline"/>
        <sz val="11"/>
        <color theme="1"/>
        <name val="Aptos Narrow"/>
        <family val="2"/>
        <scheme val="minor"/>
      </font>
      <numFmt numFmtId="164" formatCode="_-* #,##0_-;\-* #,##0_-;_-* &quot;-&quot;??_-;_-@_-"/>
      <alignment horizontal="left" vertical="bottom" textRotation="0" wrapText="0" indent="1" justifyLastLine="0" shrinkToFit="0" readingOrder="0"/>
    </dxf>
    <dxf>
      <font>
        <b/>
        <i val="0"/>
        <color theme="0"/>
      </font>
      <fill>
        <patternFill>
          <bgColor rgb="FFFFC000"/>
        </patternFill>
      </fill>
    </dxf>
    <dxf>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b/>
        <i val="0"/>
        <color theme="0"/>
      </font>
      <fill>
        <patternFill>
          <bgColor rgb="FF00B050"/>
        </patternFill>
      </fill>
    </dxf>
    <dxf>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ill>
        <patternFill>
          <bgColor theme="0" tint="-4.9989318521683403E-2"/>
        </patternFill>
      </fill>
    </dxf>
    <dxf>
      <font>
        <b/>
        <i val="0"/>
        <color theme="0"/>
      </font>
      <fill>
        <patternFill>
          <bgColor theme="1"/>
        </patternFill>
      </fill>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b/>
        <i val="0"/>
        <color theme="0"/>
      </font>
      <fill>
        <patternFill>
          <bgColor rgb="FFC00000"/>
        </patternFill>
      </fill>
    </dxf>
    <dxf>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s>
  <tableStyles count="5" defaultTableStyle="TableStyleMedium2" defaultPivotStyle="PivotStyleLight16">
    <tableStyle name="ausgaben table style" pivot="0" count="2" xr9:uid="{1E53FE2A-BC23-4F7C-8B6B-B8C1C4253ECD}">
      <tableStyleElement type="wholeTable" dxfId="63"/>
      <tableStyleElement type="headerRow" dxfId="62"/>
    </tableStyle>
    <tableStyle name="Budget Aufzeichnung " pivot="0" count="3" xr9:uid="{C5FAAC8A-0A69-4543-BBFC-FADE6810B0B8}">
      <tableStyleElement type="wholeTable" dxfId="61"/>
      <tableStyleElement type="headerRow" dxfId="60"/>
      <tableStyleElement type="firstRowStripe" dxfId="59"/>
    </tableStyle>
    <tableStyle name="einkommen style" pivot="0" count="0" xr9:uid="{1338051F-D886-4139-8CC9-9E1B3AF7D650}"/>
    <tableStyle name="einkommen style1" pivot="0" count="2" xr9:uid="{3EC77C2C-1080-4FA7-B030-11D66D3F1BB7}">
      <tableStyleElement type="wholeTable" dxfId="58"/>
      <tableStyleElement type="headerRow" dxfId="57"/>
    </tableStyle>
    <tableStyle name="Vermögenswerte table style" pivot="0" count="2" xr9:uid="{D435E403-2750-4A75-828B-92A596C424C5}">
      <tableStyleElement type="wholeTable" dxfId="56"/>
      <tableStyleElement type="headerRow" dxfId="55"/>
    </tableStyle>
  </tableStyles>
  <colors>
    <mruColors>
      <color rgb="FF00B050"/>
      <color rgb="FFFFB4B4"/>
      <color rgb="FFFF9100"/>
      <color rgb="FFFFEBA0"/>
      <color rgb="FFFFDC4F"/>
      <color rgb="FFC00000"/>
      <color rgb="FFFF7878"/>
      <color rgb="FFFF2D2D"/>
      <color rgb="FFB5E6A2"/>
      <color rgb="FF82E8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3">
                <a:lumMod val="75000"/>
              </a:schemeClr>
            </a:solidFill>
            <a:effectLst>
              <a:outerShdw blurRad="50800" dist="38100" dir="2700000" algn="tl" rotWithShape="0">
                <a:prstClr val="black">
                  <a:alpha val="40000"/>
                </a:prstClr>
              </a:outerShdw>
            </a:effectLst>
          </c:spPr>
          <c:dPt>
            <c:idx val="0"/>
            <c:bubble3D val="0"/>
            <c:spPr>
              <a:solidFill>
                <a:srgbClr val="00B050"/>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3E61-4521-BBF7-83615994806D}"/>
              </c:ext>
            </c:extLst>
          </c:dPt>
          <c:dPt>
            <c:idx val="1"/>
            <c:bubble3D val="0"/>
            <c:spPr>
              <a:solidFill>
                <a:schemeClr val="accent3">
                  <a:lumMod val="60000"/>
                  <a:lumOff val="40000"/>
                </a:schemeClr>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3-3E61-4521-BBF7-83615994806D}"/>
              </c:ext>
            </c:extLst>
          </c:dPt>
          <c:dPt>
            <c:idx val="2"/>
            <c:bubble3D val="0"/>
            <c:spPr>
              <a:solidFill>
                <a:schemeClr val="accent3">
                  <a:lumMod val="40000"/>
                  <a:lumOff val="60000"/>
                </a:schemeClr>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5-3E61-4521-BBF7-83615994806D}"/>
              </c:ext>
            </c:extLst>
          </c:dPt>
          <c:dPt>
            <c:idx val="3"/>
            <c:bubble3D val="0"/>
            <c:spPr>
              <a:solidFill>
                <a:schemeClr val="accent3">
                  <a:lumMod val="20000"/>
                  <a:lumOff val="80000"/>
                </a:schemeClr>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7-3E61-4521-BBF7-83615994806D}"/>
              </c:ext>
            </c:extLst>
          </c:dPt>
          <c:dPt>
            <c:idx val="4"/>
            <c:bubble3D val="0"/>
            <c:spPr>
              <a:solidFill>
                <a:srgbClr val="ECF9E7"/>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9-3E61-4521-BBF7-83615994806D}"/>
              </c:ext>
            </c:extLst>
          </c:dPt>
          <c:dPt>
            <c:idx val="5"/>
            <c:bubble3D val="0"/>
            <c:spPr>
              <a:solidFill>
                <a:schemeClr val="bg1">
                  <a:lumMod val="95000"/>
                </a:schemeClr>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B-3E61-4521-BBF7-83615994806D}"/>
              </c:ext>
            </c:extLst>
          </c:dPt>
          <c:cat>
            <c:strRef>
              <c:f>Berechnungen!$E$35:$E$40</c:f>
              <c:strCache>
                <c:ptCount val="3"/>
                <c:pt idx="0">
                  <c:v>Lohn (Netto)</c:v>
                </c:pt>
                <c:pt idx="1">
                  <c:v>Nebeneinkünfte</c:v>
                </c:pt>
                <c:pt idx="2">
                  <c:v>Dividenden</c:v>
                </c:pt>
              </c:strCache>
            </c:strRef>
          </c:cat>
          <c:val>
            <c:numRef>
              <c:f>Berechnungen!$F$35:$F$40</c:f>
              <c:numCache>
                <c:formatCode>_-* #,##0.00\ [$€-407]_-;\-* #,##0.00\ [$€-407]_-;_-* "-"??\ [$€-407]_-;_-@_-</c:formatCode>
                <c:ptCount val="6"/>
                <c:pt idx="0">
                  <c:v>4500</c:v>
                </c:pt>
                <c:pt idx="1">
                  <c:v>1500</c:v>
                </c:pt>
                <c:pt idx="2">
                  <c:v>150</c:v>
                </c:pt>
                <c:pt idx="3">
                  <c:v>0</c:v>
                </c:pt>
                <c:pt idx="4">
                  <c:v>0</c:v>
                </c:pt>
                <c:pt idx="5">
                  <c:v>0</c:v>
                </c:pt>
              </c:numCache>
            </c:numRef>
          </c:val>
          <c:extLst>
            <c:ext xmlns:c16="http://schemas.microsoft.com/office/drawing/2014/chart" uri="{C3380CC4-5D6E-409C-BE32-E72D297353CC}">
              <c16:uniqueId val="{0000000C-3E61-4521-BBF7-83615994806D}"/>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3">
                <a:lumMod val="75000"/>
              </a:schemeClr>
            </a:solidFill>
            <a:effectLst>
              <a:outerShdw blurRad="50800" dist="38100" dir="2700000" algn="tl" rotWithShape="0">
                <a:prstClr val="black">
                  <a:alpha val="40000"/>
                </a:prstClr>
              </a:outerShdw>
            </a:effectLst>
          </c:spPr>
          <c:dPt>
            <c:idx val="0"/>
            <c:bubble3D val="0"/>
            <c:spPr>
              <a:solidFill>
                <a:srgbClr val="C00000"/>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B7E9-4099-90CB-88272513F90F}"/>
              </c:ext>
            </c:extLst>
          </c:dPt>
          <c:dPt>
            <c:idx val="1"/>
            <c:bubble3D val="0"/>
            <c:spPr>
              <a:solidFill>
                <a:srgbClr val="DC0000"/>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3-B7E9-4099-90CB-88272513F90F}"/>
              </c:ext>
            </c:extLst>
          </c:dPt>
          <c:dPt>
            <c:idx val="2"/>
            <c:bubble3D val="0"/>
            <c:spPr>
              <a:solidFill>
                <a:srgbClr val="FF2D2D"/>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5-B7E9-4099-90CB-88272513F90F}"/>
              </c:ext>
            </c:extLst>
          </c:dPt>
          <c:dPt>
            <c:idx val="3"/>
            <c:bubble3D val="0"/>
            <c:spPr>
              <a:solidFill>
                <a:srgbClr val="FF7878"/>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7-B7E9-4099-90CB-88272513F90F}"/>
              </c:ext>
            </c:extLst>
          </c:dPt>
          <c:dPt>
            <c:idx val="4"/>
            <c:bubble3D val="0"/>
            <c:spPr>
              <a:solidFill>
                <a:srgbClr val="FFB4B4"/>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9-B7E9-4099-90CB-88272513F90F}"/>
              </c:ext>
            </c:extLst>
          </c:dPt>
          <c:dPt>
            <c:idx val="5"/>
            <c:bubble3D val="0"/>
            <c:spPr>
              <a:solidFill>
                <a:schemeClr val="bg1">
                  <a:lumMod val="95000"/>
                </a:schemeClr>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B-B7E9-4099-90CB-88272513F90F}"/>
              </c:ext>
            </c:extLst>
          </c:dPt>
          <c:val>
            <c:numRef>
              <c:f>Berechnungen!$J$35:$J$40</c:f>
              <c:numCache>
                <c:formatCode>_-* #,##0.00\ [$€-407]_-;\-* #,##0.00\ [$€-407]_-;_-* "-"??\ [$€-407]_-;_-@_-</c:formatCode>
                <c:ptCount val="6"/>
                <c:pt idx="0">
                  <c:v>1200</c:v>
                </c:pt>
                <c:pt idx="1">
                  <c:v>500</c:v>
                </c:pt>
                <c:pt idx="2">
                  <c:v>450</c:v>
                </c:pt>
                <c:pt idx="3">
                  <c:v>200</c:v>
                </c:pt>
                <c:pt idx="4">
                  <c:v>200</c:v>
                </c:pt>
                <c:pt idx="5">
                  <c:v>400</c:v>
                </c:pt>
              </c:numCache>
            </c:numRef>
          </c:val>
          <c:extLst>
            <c:ext xmlns:c15="http://schemas.microsoft.com/office/drawing/2012/chart" uri="{02D57815-91ED-43cb-92C2-25804820EDAC}">
              <c15:filteredCategoryTitle>
                <c15:cat>
                  <c:strRef>
                    <c:extLst>
                      <c:ext uri="{02D57815-91ED-43cb-92C2-25804820EDAC}">
                        <c15:formulaRef>
                          <c15:sqref>Berechnungen!$I$35:$I$40</c15:sqref>
                        </c15:formulaRef>
                      </c:ext>
                    </c:extLst>
                    <c:strCache>
                      <c:ptCount val="6"/>
                      <c:pt idx="0">
                        <c:v>Miete</c:v>
                      </c:pt>
                      <c:pt idx="1">
                        <c:v>Essen</c:v>
                      </c:pt>
                      <c:pt idx="2">
                        <c:v>Nebenkosten</c:v>
                      </c:pt>
                      <c:pt idx="3">
                        <c:v>Haustiere</c:v>
                      </c:pt>
                      <c:pt idx="4">
                        <c:v>Pflege</c:v>
                      </c:pt>
                      <c:pt idx="5">
                        <c:v>Andere</c:v>
                      </c:pt>
                    </c:strCache>
                  </c:strRef>
                </c15:cat>
              </c15:filteredCategoryTitle>
            </c:ext>
            <c:ext xmlns:c16="http://schemas.microsoft.com/office/drawing/2014/chart" uri="{C3380CC4-5D6E-409C-BE32-E72D297353CC}">
              <c16:uniqueId val="{0000000C-B7E9-4099-90CB-88272513F90F}"/>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3">
                <a:lumMod val="75000"/>
              </a:schemeClr>
            </a:solidFill>
            <a:effectLst>
              <a:outerShdw blurRad="50800" dist="38100" dir="2700000" algn="tl" rotWithShape="0">
                <a:prstClr val="black">
                  <a:alpha val="40000"/>
                </a:prstClr>
              </a:outerShdw>
            </a:effectLst>
          </c:spPr>
          <c:dPt>
            <c:idx val="0"/>
            <c:bubble3D val="0"/>
            <c:spPr>
              <a:solidFill>
                <a:srgbClr val="FF9100"/>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C1EA-4078-A9F5-F4020015A12C}"/>
              </c:ext>
            </c:extLst>
          </c:dPt>
          <c:dPt>
            <c:idx val="1"/>
            <c:bubble3D val="0"/>
            <c:spPr>
              <a:solidFill>
                <a:srgbClr val="FFB400"/>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3-C1EA-4078-A9F5-F4020015A12C}"/>
              </c:ext>
            </c:extLst>
          </c:dPt>
          <c:dPt>
            <c:idx val="2"/>
            <c:bubble3D val="0"/>
            <c:spPr>
              <a:solidFill>
                <a:srgbClr val="FFDC4F"/>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5-C1EA-4078-A9F5-F4020015A12C}"/>
              </c:ext>
            </c:extLst>
          </c:dPt>
          <c:dPt>
            <c:idx val="3"/>
            <c:bubble3D val="0"/>
            <c:spPr>
              <a:solidFill>
                <a:srgbClr val="FFEBA0"/>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7-C1EA-4078-A9F5-F4020015A12C}"/>
              </c:ext>
            </c:extLst>
          </c:dPt>
          <c:dPt>
            <c:idx val="4"/>
            <c:bubble3D val="0"/>
            <c:spPr>
              <a:solidFill>
                <a:srgbClr val="FFF0B4"/>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9-C1EA-4078-A9F5-F4020015A12C}"/>
              </c:ext>
            </c:extLst>
          </c:dPt>
          <c:dPt>
            <c:idx val="5"/>
            <c:bubble3D val="0"/>
            <c:spPr>
              <a:solidFill>
                <a:schemeClr val="bg1">
                  <a:lumMod val="95000"/>
                </a:schemeClr>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B-C1EA-4078-A9F5-F4020015A12C}"/>
              </c:ext>
            </c:extLst>
          </c:dPt>
          <c:cat>
            <c:strRef>
              <c:f>Berechnungen!$M$35:$M$40</c:f>
              <c:strCache>
                <c:ptCount val="3"/>
                <c:pt idx="0">
                  <c:v>Depot</c:v>
                </c:pt>
                <c:pt idx="1">
                  <c:v>Altersvorsorge</c:v>
                </c:pt>
                <c:pt idx="2">
                  <c:v>Gold</c:v>
                </c:pt>
              </c:strCache>
            </c:strRef>
          </c:cat>
          <c:val>
            <c:numRef>
              <c:f>Berechnungen!$N$35:$N$40</c:f>
              <c:numCache>
                <c:formatCode>_-* #,##0.00\ [$€-407]_-;\-* #,##0.00\ [$€-407]_-;_-* "-"??\ [$€-407]_-;_-@_-</c:formatCode>
                <c:ptCount val="6"/>
                <c:pt idx="0">
                  <c:v>600</c:v>
                </c:pt>
                <c:pt idx="1">
                  <c:v>400</c:v>
                </c:pt>
                <c:pt idx="2">
                  <c:v>200</c:v>
                </c:pt>
                <c:pt idx="3">
                  <c:v>0</c:v>
                </c:pt>
                <c:pt idx="4">
                  <c:v>0</c:v>
                </c:pt>
                <c:pt idx="5">
                  <c:v>0</c:v>
                </c:pt>
              </c:numCache>
            </c:numRef>
          </c:val>
          <c:extLst>
            <c:ext xmlns:c16="http://schemas.microsoft.com/office/drawing/2014/chart" uri="{C3380CC4-5D6E-409C-BE32-E72D297353CC}">
              <c16:uniqueId val="{0000000C-C1EA-4078-A9F5-F4020015A12C}"/>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rgbClr val="82E82E"/>
            </a:solidFill>
            <a:ln>
              <a:noFill/>
            </a:ln>
            <a:effectLst/>
          </c:spPr>
          <c:invertIfNegative val="0"/>
          <c:dPt>
            <c:idx val="1"/>
            <c:invertIfNegative val="0"/>
            <c:bubble3D val="0"/>
            <c:spPr>
              <a:solidFill>
                <a:srgbClr val="FF2D2D"/>
              </a:solidFill>
              <a:ln>
                <a:noFill/>
              </a:ln>
              <a:effectLst/>
            </c:spPr>
            <c:extLst>
              <c:ext xmlns:c16="http://schemas.microsoft.com/office/drawing/2014/chart" uri="{C3380CC4-5D6E-409C-BE32-E72D297353CC}">
                <c16:uniqueId val="{00000001-CBB1-4F44-A80F-B9602F53E86E}"/>
              </c:ext>
            </c:extLst>
          </c:dPt>
          <c:dPt>
            <c:idx val="2"/>
            <c:invertIfNegative val="0"/>
            <c:bubble3D val="0"/>
            <c:spPr>
              <a:solidFill>
                <a:srgbClr val="FFDC4F"/>
              </a:solidFill>
              <a:ln>
                <a:noFill/>
              </a:ln>
              <a:effectLst/>
            </c:spPr>
            <c:extLst>
              <c:ext xmlns:c16="http://schemas.microsoft.com/office/drawing/2014/chart" uri="{C3380CC4-5D6E-409C-BE32-E72D297353CC}">
                <c16:uniqueId val="{00000003-CBB1-4F44-A80F-B9602F53E86E}"/>
              </c:ext>
            </c:extLst>
          </c:dPt>
          <c:dPt>
            <c:idx val="5"/>
            <c:invertIfNegative val="0"/>
            <c:bubble3D val="0"/>
            <c:spPr>
              <a:solidFill>
                <a:srgbClr val="FF2D2D"/>
              </a:solidFill>
              <a:ln>
                <a:noFill/>
              </a:ln>
              <a:effectLst/>
            </c:spPr>
            <c:extLst>
              <c:ext xmlns:c16="http://schemas.microsoft.com/office/drawing/2014/chart" uri="{C3380CC4-5D6E-409C-BE32-E72D297353CC}">
                <c16:uniqueId val="{00000005-CBB1-4F44-A80F-B9602F53E86E}"/>
              </c:ext>
            </c:extLst>
          </c:dPt>
          <c:dPt>
            <c:idx val="6"/>
            <c:invertIfNegative val="0"/>
            <c:bubble3D val="0"/>
            <c:spPr>
              <a:solidFill>
                <a:srgbClr val="FFDC4F"/>
              </a:solidFill>
              <a:ln>
                <a:noFill/>
              </a:ln>
              <a:effectLst/>
            </c:spPr>
            <c:extLst>
              <c:ext xmlns:c16="http://schemas.microsoft.com/office/drawing/2014/chart" uri="{C3380CC4-5D6E-409C-BE32-E72D297353CC}">
                <c16:uniqueId val="{00000007-CBB1-4F44-A80F-B9602F53E86E}"/>
              </c:ext>
            </c:extLst>
          </c:dPt>
          <c:dPt>
            <c:idx val="9"/>
            <c:invertIfNegative val="0"/>
            <c:bubble3D val="0"/>
            <c:spPr>
              <a:solidFill>
                <a:srgbClr val="FF2D2D"/>
              </a:solidFill>
              <a:ln>
                <a:noFill/>
              </a:ln>
              <a:effectLst/>
            </c:spPr>
            <c:extLst>
              <c:ext xmlns:c16="http://schemas.microsoft.com/office/drawing/2014/chart" uri="{C3380CC4-5D6E-409C-BE32-E72D297353CC}">
                <c16:uniqueId val="{00000009-CBB1-4F44-A80F-B9602F53E86E}"/>
              </c:ext>
            </c:extLst>
          </c:dPt>
          <c:dPt>
            <c:idx val="10"/>
            <c:invertIfNegative val="0"/>
            <c:bubble3D val="0"/>
            <c:spPr>
              <a:solidFill>
                <a:srgbClr val="FFDC4F"/>
              </a:solidFill>
              <a:ln>
                <a:noFill/>
              </a:ln>
              <a:effectLst/>
            </c:spPr>
            <c:extLst>
              <c:ext xmlns:c16="http://schemas.microsoft.com/office/drawing/2014/chart" uri="{C3380CC4-5D6E-409C-BE32-E72D297353CC}">
                <c16:uniqueId val="{0000000B-CBB1-4F44-A80F-B9602F53E86E}"/>
              </c:ext>
            </c:extLst>
          </c:dPt>
          <c:dPt>
            <c:idx val="13"/>
            <c:invertIfNegative val="0"/>
            <c:bubble3D val="0"/>
            <c:spPr>
              <a:solidFill>
                <a:srgbClr val="FF2D2D"/>
              </a:solidFill>
              <a:ln>
                <a:noFill/>
              </a:ln>
              <a:effectLst/>
            </c:spPr>
            <c:extLst>
              <c:ext xmlns:c16="http://schemas.microsoft.com/office/drawing/2014/chart" uri="{C3380CC4-5D6E-409C-BE32-E72D297353CC}">
                <c16:uniqueId val="{0000000D-CBB1-4F44-A80F-B9602F53E86E}"/>
              </c:ext>
            </c:extLst>
          </c:dPt>
          <c:dPt>
            <c:idx val="14"/>
            <c:invertIfNegative val="0"/>
            <c:bubble3D val="0"/>
            <c:spPr>
              <a:solidFill>
                <a:srgbClr val="FFDC4F"/>
              </a:solidFill>
              <a:ln>
                <a:noFill/>
              </a:ln>
              <a:effectLst/>
            </c:spPr>
            <c:extLst>
              <c:ext xmlns:c16="http://schemas.microsoft.com/office/drawing/2014/chart" uri="{C3380CC4-5D6E-409C-BE32-E72D297353CC}">
                <c16:uniqueId val="{0000000F-CBB1-4F44-A80F-B9602F53E86E}"/>
              </c:ext>
            </c:extLst>
          </c:dPt>
          <c:dPt>
            <c:idx val="17"/>
            <c:invertIfNegative val="0"/>
            <c:bubble3D val="0"/>
            <c:spPr>
              <a:solidFill>
                <a:srgbClr val="FF2D2D"/>
              </a:solidFill>
              <a:ln>
                <a:noFill/>
              </a:ln>
              <a:effectLst/>
            </c:spPr>
            <c:extLst>
              <c:ext xmlns:c16="http://schemas.microsoft.com/office/drawing/2014/chart" uri="{C3380CC4-5D6E-409C-BE32-E72D297353CC}">
                <c16:uniqueId val="{00000011-CBB1-4F44-A80F-B9602F53E86E}"/>
              </c:ext>
            </c:extLst>
          </c:dPt>
          <c:dPt>
            <c:idx val="18"/>
            <c:invertIfNegative val="0"/>
            <c:bubble3D val="0"/>
            <c:spPr>
              <a:solidFill>
                <a:srgbClr val="FFDC4F"/>
              </a:solidFill>
              <a:ln>
                <a:noFill/>
              </a:ln>
              <a:effectLst/>
            </c:spPr>
            <c:extLst>
              <c:ext xmlns:c16="http://schemas.microsoft.com/office/drawing/2014/chart" uri="{C3380CC4-5D6E-409C-BE32-E72D297353CC}">
                <c16:uniqueId val="{00000013-CBB1-4F44-A80F-B9602F53E86E}"/>
              </c:ext>
            </c:extLst>
          </c:dPt>
          <c:dPt>
            <c:idx val="21"/>
            <c:invertIfNegative val="0"/>
            <c:bubble3D val="0"/>
            <c:spPr>
              <a:solidFill>
                <a:srgbClr val="FF2D2D"/>
              </a:solidFill>
              <a:ln>
                <a:noFill/>
              </a:ln>
              <a:effectLst/>
            </c:spPr>
            <c:extLst>
              <c:ext xmlns:c16="http://schemas.microsoft.com/office/drawing/2014/chart" uri="{C3380CC4-5D6E-409C-BE32-E72D297353CC}">
                <c16:uniqueId val="{00000015-CBB1-4F44-A80F-B9602F53E86E}"/>
              </c:ext>
            </c:extLst>
          </c:dPt>
          <c:dPt>
            <c:idx val="22"/>
            <c:invertIfNegative val="0"/>
            <c:bubble3D val="0"/>
            <c:spPr>
              <a:solidFill>
                <a:srgbClr val="FFDC4F"/>
              </a:solidFill>
              <a:ln>
                <a:noFill/>
              </a:ln>
              <a:effectLst/>
            </c:spPr>
            <c:extLst>
              <c:ext xmlns:c16="http://schemas.microsoft.com/office/drawing/2014/chart" uri="{C3380CC4-5D6E-409C-BE32-E72D297353CC}">
                <c16:uniqueId val="{00000017-CBB1-4F44-A80F-B9602F53E86E}"/>
              </c:ext>
            </c:extLst>
          </c:dPt>
          <c:dPt>
            <c:idx val="25"/>
            <c:invertIfNegative val="0"/>
            <c:bubble3D val="0"/>
            <c:spPr>
              <a:solidFill>
                <a:srgbClr val="FF2D2D"/>
              </a:solidFill>
              <a:ln>
                <a:noFill/>
              </a:ln>
              <a:effectLst/>
            </c:spPr>
            <c:extLst>
              <c:ext xmlns:c16="http://schemas.microsoft.com/office/drawing/2014/chart" uri="{C3380CC4-5D6E-409C-BE32-E72D297353CC}">
                <c16:uniqueId val="{00000019-CBB1-4F44-A80F-B9602F53E86E}"/>
              </c:ext>
            </c:extLst>
          </c:dPt>
          <c:dPt>
            <c:idx val="26"/>
            <c:invertIfNegative val="0"/>
            <c:bubble3D val="0"/>
            <c:spPr>
              <a:solidFill>
                <a:srgbClr val="FFDC4F"/>
              </a:solidFill>
              <a:ln>
                <a:noFill/>
              </a:ln>
              <a:effectLst/>
            </c:spPr>
            <c:extLst>
              <c:ext xmlns:c16="http://schemas.microsoft.com/office/drawing/2014/chart" uri="{C3380CC4-5D6E-409C-BE32-E72D297353CC}">
                <c16:uniqueId val="{0000001B-CBB1-4F44-A80F-B9602F53E86E}"/>
              </c:ext>
            </c:extLst>
          </c:dPt>
          <c:dPt>
            <c:idx val="29"/>
            <c:invertIfNegative val="0"/>
            <c:bubble3D val="0"/>
            <c:spPr>
              <a:solidFill>
                <a:srgbClr val="FF2D2D"/>
              </a:solidFill>
              <a:ln>
                <a:noFill/>
              </a:ln>
              <a:effectLst/>
            </c:spPr>
            <c:extLst>
              <c:ext xmlns:c16="http://schemas.microsoft.com/office/drawing/2014/chart" uri="{C3380CC4-5D6E-409C-BE32-E72D297353CC}">
                <c16:uniqueId val="{0000001D-CBB1-4F44-A80F-B9602F53E86E}"/>
              </c:ext>
            </c:extLst>
          </c:dPt>
          <c:dPt>
            <c:idx val="30"/>
            <c:invertIfNegative val="0"/>
            <c:bubble3D val="0"/>
            <c:spPr>
              <a:solidFill>
                <a:srgbClr val="FFDC4F"/>
              </a:solidFill>
              <a:ln>
                <a:noFill/>
              </a:ln>
              <a:effectLst/>
            </c:spPr>
            <c:extLst>
              <c:ext xmlns:c16="http://schemas.microsoft.com/office/drawing/2014/chart" uri="{C3380CC4-5D6E-409C-BE32-E72D297353CC}">
                <c16:uniqueId val="{0000001F-CBB1-4F44-A80F-B9602F53E86E}"/>
              </c:ext>
            </c:extLst>
          </c:dPt>
          <c:dPt>
            <c:idx val="33"/>
            <c:invertIfNegative val="0"/>
            <c:bubble3D val="0"/>
            <c:spPr>
              <a:solidFill>
                <a:srgbClr val="FF2D2D"/>
              </a:solidFill>
              <a:ln>
                <a:noFill/>
              </a:ln>
              <a:effectLst/>
            </c:spPr>
            <c:extLst>
              <c:ext xmlns:c16="http://schemas.microsoft.com/office/drawing/2014/chart" uri="{C3380CC4-5D6E-409C-BE32-E72D297353CC}">
                <c16:uniqueId val="{00000021-CBB1-4F44-A80F-B9602F53E86E}"/>
              </c:ext>
            </c:extLst>
          </c:dPt>
          <c:dPt>
            <c:idx val="34"/>
            <c:invertIfNegative val="0"/>
            <c:bubble3D val="0"/>
            <c:spPr>
              <a:solidFill>
                <a:srgbClr val="FFDC4F"/>
              </a:solidFill>
              <a:ln>
                <a:noFill/>
              </a:ln>
              <a:effectLst/>
            </c:spPr>
            <c:extLst>
              <c:ext xmlns:c16="http://schemas.microsoft.com/office/drawing/2014/chart" uri="{C3380CC4-5D6E-409C-BE32-E72D297353CC}">
                <c16:uniqueId val="{00000023-CBB1-4F44-A80F-B9602F53E86E}"/>
              </c:ext>
            </c:extLst>
          </c:dPt>
          <c:dPt>
            <c:idx val="37"/>
            <c:invertIfNegative val="0"/>
            <c:bubble3D val="0"/>
            <c:spPr>
              <a:solidFill>
                <a:srgbClr val="FF2D2D"/>
              </a:solidFill>
              <a:ln>
                <a:noFill/>
              </a:ln>
              <a:effectLst/>
            </c:spPr>
            <c:extLst>
              <c:ext xmlns:c16="http://schemas.microsoft.com/office/drawing/2014/chart" uri="{C3380CC4-5D6E-409C-BE32-E72D297353CC}">
                <c16:uniqueId val="{00000025-CBB1-4F44-A80F-B9602F53E86E}"/>
              </c:ext>
            </c:extLst>
          </c:dPt>
          <c:dPt>
            <c:idx val="38"/>
            <c:invertIfNegative val="0"/>
            <c:bubble3D val="0"/>
            <c:spPr>
              <a:solidFill>
                <a:srgbClr val="FFDC4F"/>
              </a:solidFill>
              <a:ln>
                <a:noFill/>
              </a:ln>
              <a:effectLst/>
            </c:spPr>
            <c:extLst>
              <c:ext xmlns:c16="http://schemas.microsoft.com/office/drawing/2014/chart" uri="{C3380CC4-5D6E-409C-BE32-E72D297353CC}">
                <c16:uniqueId val="{00000027-CBB1-4F44-A80F-B9602F53E86E}"/>
              </c:ext>
            </c:extLst>
          </c:dPt>
          <c:dPt>
            <c:idx val="41"/>
            <c:invertIfNegative val="0"/>
            <c:bubble3D val="0"/>
            <c:spPr>
              <a:solidFill>
                <a:srgbClr val="FF2D2D"/>
              </a:solidFill>
              <a:ln>
                <a:noFill/>
              </a:ln>
              <a:effectLst/>
            </c:spPr>
            <c:extLst>
              <c:ext xmlns:c16="http://schemas.microsoft.com/office/drawing/2014/chart" uri="{C3380CC4-5D6E-409C-BE32-E72D297353CC}">
                <c16:uniqueId val="{00000029-CBB1-4F44-A80F-B9602F53E86E}"/>
              </c:ext>
            </c:extLst>
          </c:dPt>
          <c:dPt>
            <c:idx val="42"/>
            <c:invertIfNegative val="0"/>
            <c:bubble3D val="0"/>
            <c:spPr>
              <a:solidFill>
                <a:srgbClr val="FFDC4F"/>
              </a:solidFill>
              <a:ln>
                <a:noFill/>
              </a:ln>
              <a:effectLst/>
            </c:spPr>
            <c:extLst>
              <c:ext xmlns:c16="http://schemas.microsoft.com/office/drawing/2014/chart" uri="{C3380CC4-5D6E-409C-BE32-E72D297353CC}">
                <c16:uniqueId val="{0000002B-CBB1-4F44-A80F-B9602F53E86E}"/>
              </c:ext>
            </c:extLst>
          </c:dPt>
          <c:dPt>
            <c:idx val="45"/>
            <c:invertIfNegative val="0"/>
            <c:bubble3D val="0"/>
            <c:spPr>
              <a:solidFill>
                <a:srgbClr val="FF2D2D"/>
              </a:solidFill>
              <a:ln>
                <a:noFill/>
              </a:ln>
              <a:effectLst/>
            </c:spPr>
            <c:extLst>
              <c:ext xmlns:c16="http://schemas.microsoft.com/office/drawing/2014/chart" uri="{C3380CC4-5D6E-409C-BE32-E72D297353CC}">
                <c16:uniqueId val="{0000002D-CBB1-4F44-A80F-B9602F53E86E}"/>
              </c:ext>
            </c:extLst>
          </c:dPt>
          <c:dPt>
            <c:idx val="46"/>
            <c:invertIfNegative val="0"/>
            <c:bubble3D val="0"/>
            <c:spPr>
              <a:solidFill>
                <a:srgbClr val="FFDC4F"/>
              </a:solidFill>
              <a:ln>
                <a:noFill/>
              </a:ln>
              <a:effectLst/>
            </c:spPr>
            <c:extLst>
              <c:ext xmlns:c16="http://schemas.microsoft.com/office/drawing/2014/chart" uri="{C3380CC4-5D6E-409C-BE32-E72D297353CC}">
                <c16:uniqueId val="{0000002F-CBB1-4F44-A80F-B9602F53E86E}"/>
              </c:ext>
            </c:extLst>
          </c:dPt>
          <c:cat>
            <c:numRef>
              <c:f>Berechnungen!$D$55:$D$102</c:f>
              <c:numCache>
                <c:formatCode>mmm</c:formatCode>
                <c:ptCount val="48"/>
                <c:pt idx="0">
                  <c:v>46023</c:v>
                </c:pt>
                <c:pt idx="4">
                  <c:v>46054</c:v>
                </c:pt>
                <c:pt idx="8">
                  <c:v>46082</c:v>
                </c:pt>
                <c:pt idx="12">
                  <c:v>46113</c:v>
                </c:pt>
                <c:pt idx="16">
                  <c:v>46143</c:v>
                </c:pt>
                <c:pt idx="20">
                  <c:v>46174</c:v>
                </c:pt>
                <c:pt idx="24">
                  <c:v>46204</c:v>
                </c:pt>
                <c:pt idx="28">
                  <c:v>46235</c:v>
                </c:pt>
                <c:pt idx="32">
                  <c:v>46266</c:v>
                </c:pt>
                <c:pt idx="36">
                  <c:v>46296</c:v>
                </c:pt>
                <c:pt idx="40">
                  <c:v>46327</c:v>
                </c:pt>
                <c:pt idx="44">
                  <c:v>46357</c:v>
                </c:pt>
              </c:numCache>
            </c:numRef>
          </c:cat>
          <c:val>
            <c:numRef>
              <c:f>Berechnungen!$M$55:$M$102</c:f>
              <c:numCache>
                <c:formatCode>_-* #,##0\ [$€-407]_-;\-* #,##0\ [$€-407]_-;_-* "-"??\ [$€-407]_-;_-@_-</c:formatCode>
                <c:ptCount val="48"/>
                <c:pt idx="0">
                  <c:v>4750</c:v>
                </c:pt>
                <c:pt idx="1">
                  <c:v>2650</c:v>
                </c:pt>
                <c:pt idx="2">
                  <c:v>700</c:v>
                </c:pt>
                <c:pt idx="3">
                  <c:v>0</c:v>
                </c:pt>
                <c:pt idx="4">
                  <c:v>500</c:v>
                </c:pt>
                <c:pt idx="5">
                  <c:v>300</c:v>
                </c:pt>
                <c:pt idx="6">
                  <c:v>500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extLst>
            <c:ext xmlns:c16="http://schemas.microsoft.com/office/drawing/2014/chart" uri="{C3380CC4-5D6E-409C-BE32-E72D297353CC}">
              <c16:uniqueId val="{00000030-CBB1-4F44-A80F-B9602F53E86E}"/>
            </c:ext>
          </c:extLst>
        </c:ser>
        <c:ser>
          <c:idx val="1"/>
          <c:order val="1"/>
          <c:spPr>
            <a:solidFill>
              <a:srgbClr val="B5E6A2"/>
            </a:solidFill>
            <a:ln>
              <a:noFill/>
            </a:ln>
            <a:effectLst/>
          </c:spPr>
          <c:invertIfNegative val="0"/>
          <c:dPt>
            <c:idx val="1"/>
            <c:invertIfNegative val="0"/>
            <c:bubble3D val="0"/>
            <c:spPr>
              <a:solidFill>
                <a:srgbClr val="FFB4B4"/>
              </a:solidFill>
              <a:ln>
                <a:noFill/>
              </a:ln>
              <a:effectLst/>
            </c:spPr>
            <c:extLst>
              <c:ext xmlns:c16="http://schemas.microsoft.com/office/drawing/2014/chart" uri="{C3380CC4-5D6E-409C-BE32-E72D297353CC}">
                <c16:uniqueId val="{00000032-CBB1-4F44-A80F-B9602F53E86E}"/>
              </c:ext>
            </c:extLst>
          </c:dPt>
          <c:dPt>
            <c:idx val="2"/>
            <c:invertIfNegative val="0"/>
            <c:bubble3D val="0"/>
            <c:spPr>
              <a:solidFill>
                <a:srgbClr val="FFEBA0"/>
              </a:solidFill>
              <a:ln>
                <a:noFill/>
              </a:ln>
              <a:effectLst/>
            </c:spPr>
            <c:extLst>
              <c:ext xmlns:c16="http://schemas.microsoft.com/office/drawing/2014/chart" uri="{C3380CC4-5D6E-409C-BE32-E72D297353CC}">
                <c16:uniqueId val="{00000034-CBB1-4F44-A80F-B9602F53E86E}"/>
              </c:ext>
            </c:extLst>
          </c:dPt>
          <c:dPt>
            <c:idx val="5"/>
            <c:invertIfNegative val="0"/>
            <c:bubble3D val="0"/>
            <c:spPr>
              <a:solidFill>
                <a:srgbClr val="FFB4B4"/>
              </a:solidFill>
              <a:ln>
                <a:noFill/>
              </a:ln>
              <a:effectLst/>
            </c:spPr>
            <c:extLst>
              <c:ext xmlns:c16="http://schemas.microsoft.com/office/drawing/2014/chart" uri="{C3380CC4-5D6E-409C-BE32-E72D297353CC}">
                <c16:uniqueId val="{00000036-CBB1-4F44-A80F-B9602F53E86E}"/>
              </c:ext>
            </c:extLst>
          </c:dPt>
          <c:dPt>
            <c:idx val="6"/>
            <c:invertIfNegative val="0"/>
            <c:bubble3D val="0"/>
            <c:spPr>
              <a:solidFill>
                <a:srgbClr val="FFEBA0"/>
              </a:solidFill>
              <a:ln>
                <a:noFill/>
              </a:ln>
              <a:effectLst/>
            </c:spPr>
            <c:extLst>
              <c:ext xmlns:c16="http://schemas.microsoft.com/office/drawing/2014/chart" uri="{C3380CC4-5D6E-409C-BE32-E72D297353CC}">
                <c16:uniqueId val="{00000038-CBB1-4F44-A80F-B9602F53E86E}"/>
              </c:ext>
            </c:extLst>
          </c:dPt>
          <c:dPt>
            <c:idx val="9"/>
            <c:invertIfNegative val="0"/>
            <c:bubble3D val="0"/>
            <c:spPr>
              <a:solidFill>
                <a:srgbClr val="FFB4B4"/>
              </a:solidFill>
              <a:ln>
                <a:noFill/>
              </a:ln>
              <a:effectLst/>
            </c:spPr>
            <c:extLst>
              <c:ext xmlns:c16="http://schemas.microsoft.com/office/drawing/2014/chart" uri="{C3380CC4-5D6E-409C-BE32-E72D297353CC}">
                <c16:uniqueId val="{0000003A-CBB1-4F44-A80F-B9602F53E86E}"/>
              </c:ext>
            </c:extLst>
          </c:dPt>
          <c:dPt>
            <c:idx val="10"/>
            <c:invertIfNegative val="0"/>
            <c:bubble3D val="0"/>
            <c:spPr>
              <a:solidFill>
                <a:srgbClr val="FFEBA0"/>
              </a:solidFill>
              <a:ln>
                <a:noFill/>
              </a:ln>
              <a:effectLst/>
            </c:spPr>
            <c:extLst>
              <c:ext xmlns:c16="http://schemas.microsoft.com/office/drawing/2014/chart" uri="{C3380CC4-5D6E-409C-BE32-E72D297353CC}">
                <c16:uniqueId val="{0000003C-CBB1-4F44-A80F-B9602F53E86E}"/>
              </c:ext>
            </c:extLst>
          </c:dPt>
          <c:dPt>
            <c:idx val="13"/>
            <c:invertIfNegative val="0"/>
            <c:bubble3D val="0"/>
            <c:spPr>
              <a:solidFill>
                <a:srgbClr val="FFB4B4"/>
              </a:solidFill>
              <a:ln>
                <a:noFill/>
              </a:ln>
              <a:effectLst/>
            </c:spPr>
            <c:extLst>
              <c:ext xmlns:c16="http://schemas.microsoft.com/office/drawing/2014/chart" uri="{C3380CC4-5D6E-409C-BE32-E72D297353CC}">
                <c16:uniqueId val="{0000003E-CBB1-4F44-A80F-B9602F53E86E}"/>
              </c:ext>
            </c:extLst>
          </c:dPt>
          <c:dPt>
            <c:idx val="14"/>
            <c:invertIfNegative val="0"/>
            <c:bubble3D val="0"/>
            <c:spPr>
              <a:solidFill>
                <a:srgbClr val="FFEBA0"/>
              </a:solidFill>
              <a:ln>
                <a:noFill/>
              </a:ln>
              <a:effectLst/>
            </c:spPr>
            <c:extLst>
              <c:ext xmlns:c16="http://schemas.microsoft.com/office/drawing/2014/chart" uri="{C3380CC4-5D6E-409C-BE32-E72D297353CC}">
                <c16:uniqueId val="{00000040-CBB1-4F44-A80F-B9602F53E86E}"/>
              </c:ext>
            </c:extLst>
          </c:dPt>
          <c:dPt>
            <c:idx val="17"/>
            <c:invertIfNegative val="0"/>
            <c:bubble3D val="0"/>
            <c:spPr>
              <a:solidFill>
                <a:srgbClr val="FFB4B4"/>
              </a:solidFill>
              <a:ln>
                <a:noFill/>
              </a:ln>
              <a:effectLst/>
            </c:spPr>
            <c:extLst>
              <c:ext xmlns:c16="http://schemas.microsoft.com/office/drawing/2014/chart" uri="{C3380CC4-5D6E-409C-BE32-E72D297353CC}">
                <c16:uniqueId val="{00000042-CBB1-4F44-A80F-B9602F53E86E}"/>
              </c:ext>
            </c:extLst>
          </c:dPt>
          <c:dPt>
            <c:idx val="18"/>
            <c:invertIfNegative val="0"/>
            <c:bubble3D val="0"/>
            <c:spPr>
              <a:solidFill>
                <a:srgbClr val="FFEBA0"/>
              </a:solidFill>
              <a:ln>
                <a:noFill/>
              </a:ln>
              <a:effectLst/>
            </c:spPr>
            <c:extLst>
              <c:ext xmlns:c16="http://schemas.microsoft.com/office/drawing/2014/chart" uri="{C3380CC4-5D6E-409C-BE32-E72D297353CC}">
                <c16:uniqueId val="{00000044-CBB1-4F44-A80F-B9602F53E86E}"/>
              </c:ext>
            </c:extLst>
          </c:dPt>
          <c:dPt>
            <c:idx val="21"/>
            <c:invertIfNegative val="0"/>
            <c:bubble3D val="0"/>
            <c:spPr>
              <a:solidFill>
                <a:srgbClr val="FFB4B4"/>
              </a:solidFill>
              <a:ln>
                <a:noFill/>
              </a:ln>
              <a:effectLst/>
            </c:spPr>
            <c:extLst>
              <c:ext xmlns:c16="http://schemas.microsoft.com/office/drawing/2014/chart" uri="{C3380CC4-5D6E-409C-BE32-E72D297353CC}">
                <c16:uniqueId val="{00000046-CBB1-4F44-A80F-B9602F53E86E}"/>
              </c:ext>
            </c:extLst>
          </c:dPt>
          <c:dPt>
            <c:idx val="22"/>
            <c:invertIfNegative val="0"/>
            <c:bubble3D val="0"/>
            <c:spPr>
              <a:solidFill>
                <a:srgbClr val="FFEBA0"/>
              </a:solidFill>
              <a:ln>
                <a:noFill/>
              </a:ln>
              <a:effectLst/>
            </c:spPr>
            <c:extLst>
              <c:ext xmlns:c16="http://schemas.microsoft.com/office/drawing/2014/chart" uri="{C3380CC4-5D6E-409C-BE32-E72D297353CC}">
                <c16:uniqueId val="{00000048-CBB1-4F44-A80F-B9602F53E86E}"/>
              </c:ext>
            </c:extLst>
          </c:dPt>
          <c:dPt>
            <c:idx val="25"/>
            <c:invertIfNegative val="0"/>
            <c:bubble3D val="0"/>
            <c:spPr>
              <a:solidFill>
                <a:srgbClr val="FFB4B4"/>
              </a:solidFill>
              <a:ln>
                <a:noFill/>
              </a:ln>
              <a:effectLst/>
            </c:spPr>
            <c:extLst>
              <c:ext xmlns:c16="http://schemas.microsoft.com/office/drawing/2014/chart" uri="{C3380CC4-5D6E-409C-BE32-E72D297353CC}">
                <c16:uniqueId val="{0000004A-CBB1-4F44-A80F-B9602F53E86E}"/>
              </c:ext>
            </c:extLst>
          </c:dPt>
          <c:dPt>
            <c:idx val="26"/>
            <c:invertIfNegative val="0"/>
            <c:bubble3D val="0"/>
            <c:spPr>
              <a:solidFill>
                <a:srgbClr val="FFEBA0"/>
              </a:solidFill>
              <a:ln>
                <a:noFill/>
              </a:ln>
              <a:effectLst/>
            </c:spPr>
            <c:extLst>
              <c:ext xmlns:c16="http://schemas.microsoft.com/office/drawing/2014/chart" uri="{C3380CC4-5D6E-409C-BE32-E72D297353CC}">
                <c16:uniqueId val="{0000004C-CBB1-4F44-A80F-B9602F53E86E}"/>
              </c:ext>
            </c:extLst>
          </c:dPt>
          <c:dPt>
            <c:idx val="29"/>
            <c:invertIfNegative val="0"/>
            <c:bubble3D val="0"/>
            <c:spPr>
              <a:solidFill>
                <a:srgbClr val="FFB4B4"/>
              </a:solidFill>
              <a:ln>
                <a:noFill/>
              </a:ln>
              <a:effectLst/>
            </c:spPr>
            <c:extLst>
              <c:ext xmlns:c16="http://schemas.microsoft.com/office/drawing/2014/chart" uri="{C3380CC4-5D6E-409C-BE32-E72D297353CC}">
                <c16:uniqueId val="{0000004E-CBB1-4F44-A80F-B9602F53E86E}"/>
              </c:ext>
            </c:extLst>
          </c:dPt>
          <c:dPt>
            <c:idx val="30"/>
            <c:invertIfNegative val="0"/>
            <c:bubble3D val="0"/>
            <c:spPr>
              <a:solidFill>
                <a:srgbClr val="FFEBA0"/>
              </a:solidFill>
              <a:ln>
                <a:noFill/>
              </a:ln>
              <a:effectLst/>
            </c:spPr>
            <c:extLst>
              <c:ext xmlns:c16="http://schemas.microsoft.com/office/drawing/2014/chart" uri="{C3380CC4-5D6E-409C-BE32-E72D297353CC}">
                <c16:uniqueId val="{00000050-CBB1-4F44-A80F-B9602F53E86E}"/>
              </c:ext>
            </c:extLst>
          </c:dPt>
          <c:dPt>
            <c:idx val="33"/>
            <c:invertIfNegative val="0"/>
            <c:bubble3D val="0"/>
            <c:spPr>
              <a:solidFill>
                <a:srgbClr val="FFB4B4"/>
              </a:solidFill>
              <a:ln>
                <a:noFill/>
              </a:ln>
              <a:effectLst/>
            </c:spPr>
            <c:extLst>
              <c:ext xmlns:c16="http://schemas.microsoft.com/office/drawing/2014/chart" uri="{C3380CC4-5D6E-409C-BE32-E72D297353CC}">
                <c16:uniqueId val="{00000052-CBB1-4F44-A80F-B9602F53E86E}"/>
              </c:ext>
            </c:extLst>
          </c:dPt>
          <c:dPt>
            <c:idx val="34"/>
            <c:invertIfNegative val="0"/>
            <c:bubble3D val="0"/>
            <c:spPr>
              <a:solidFill>
                <a:srgbClr val="FFEBA0"/>
              </a:solidFill>
              <a:ln>
                <a:noFill/>
              </a:ln>
              <a:effectLst/>
            </c:spPr>
            <c:extLst>
              <c:ext xmlns:c16="http://schemas.microsoft.com/office/drawing/2014/chart" uri="{C3380CC4-5D6E-409C-BE32-E72D297353CC}">
                <c16:uniqueId val="{00000054-CBB1-4F44-A80F-B9602F53E86E}"/>
              </c:ext>
            </c:extLst>
          </c:dPt>
          <c:dPt>
            <c:idx val="37"/>
            <c:invertIfNegative val="0"/>
            <c:bubble3D val="0"/>
            <c:spPr>
              <a:solidFill>
                <a:srgbClr val="FFB4B4"/>
              </a:solidFill>
              <a:ln>
                <a:noFill/>
              </a:ln>
              <a:effectLst/>
            </c:spPr>
            <c:extLst>
              <c:ext xmlns:c16="http://schemas.microsoft.com/office/drawing/2014/chart" uri="{C3380CC4-5D6E-409C-BE32-E72D297353CC}">
                <c16:uniqueId val="{00000056-CBB1-4F44-A80F-B9602F53E86E}"/>
              </c:ext>
            </c:extLst>
          </c:dPt>
          <c:dPt>
            <c:idx val="38"/>
            <c:invertIfNegative val="0"/>
            <c:bubble3D val="0"/>
            <c:spPr>
              <a:solidFill>
                <a:srgbClr val="FFEBA0"/>
              </a:solidFill>
              <a:ln>
                <a:noFill/>
              </a:ln>
              <a:effectLst/>
            </c:spPr>
            <c:extLst>
              <c:ext xmlns:c16="http://schemas.microsoft.com/office/drawing/2014/chart" uri="{C3380CC4-5D6E-409C-BE32-E72D297353CC}">
                <c16:uniqueId val="{00000058-CBB1-4F44-A80F-B9602F53E86E}"/>
              </c:ext>
            </c:extLst>
          </c:dPt>
          <c:dPt>
            <c:idx val="41"/>
            <c:invertIfNegative val="0"/>
            <c:bubble3D val="0"/>
            <c:spPr>
              <a:solidFill>
                <a:srgbClr val="FFB4B4"/>
              </a:solidFill>
              <a:ln>
                <a:noFill/>
              </a:ln>
              <a:effectLst/>
            </c:spPr>
            <c:extLst>
              <c:ext xmlns:c16="http://schemas.microsoft.com/office/drawing/2014/chart" uri="{C3380CC4-5D6E-409C-BE32-E72D297353CC}">
                <c16:uniqueId val="{0000005A-CBB1-4F44-A80F-B9602F53E86E}"/>
              </c:ext>
            </c:extLst>
          </c:dPt>
          <c:dPt>
            <c:idx val="42"/>
            <c:invertIfNegative val="0"/>
            <c:bubble3D val="0"/>
            <c:spPr>
              <a:solidFill>
                <a:srgbClr val="FFEBA0"/>
              </a:solidFill>
              <a:ln>
                <a:noFill/>
              </a:ln>
              <a:effectLst/>
            </c:spPr>
            <c:extLst>
              <c:ext xmlns:c16="http://schemas.microsoft.com/office/drawing/2014/chart" uri="{C3380CC4-5D6E-409C-BE32-E72D297353CC}">
                <c16:uniqueId val="{0000005C-CBB1-4F44-A80F-B9602F53E86E}"/>
              </c:ext>
            </c:extLst>
          </c:dPt>
          <c:dPt>
            <c:idx val="45"/>
            <c:invertIfNegative val="0"/>
            <c:bubble3D val="0"/>
            <c:spPr>
              <a:solidFill>
                <a:srgbClr val="FFB4B4"/>
              </a:solidFill>
              <a:ln>
                <a:noFill/>
              </a:ln>
              <a:effectLst/>
            </c:spPr>
            <c:extLst>
              <c:ext xmlns:c16="http://schemas.microsoft.com/office/drawing/2014/chart" uri="{C3380CC4-5D6E-409C-BE32-E72D297353CC}">
                <c16:uniqueId val="{0000005E-CBB1-4F44-A80F-B9602F53E86E}"/>
              </c:ext>
            </c:extLst>
          </c:dPt>
          <c:dPt>
            <c:idx val="46"/>
            <c:invertIfNegative val="0"/>
            <c:bubble3D val="0"/>
            <c:spPr>
              <a:solidFill>
                <a:srgbClr val="FFEBA0"/>
              </a:solidFill>
              <a:ln>
                <a:noFill/>
              </a:ln>
              <a:effectLst/>
            </c:spPr>
            <c:extLst>
              <c:ext xmlns:c16="http://schemas.microsoft.com/office/drawing/2014/chart" uri="{C3380CC4-5D6E-409C-BE32-E72D297353CC}">
                <c16:uniqueId val="{00000060-CBB1-4F44-A80F-B9602F53E86E}"/>
              </c:ext>
            </c:extLst>
          </c:dPt>
          <c:cat>
            <c:numRef>
              <c:f>Berechnungen!$D$55:$D$102</c:f>
              <c:numCache>
                <c:formatCode>mmm</c:formatCode>
                <c:ptCount val="48"/>
                <c:pt idx="0">
                  <c:v>46023</c:v>
                </c:pt>
                <c:pt idx="4">
                  <c:v>46054</c:v>
                </c:pt>
                <c:pt idx="8">
                  <c:v>46082</c:v>
                </c:pt>
                <c:pt idx="12">
                  <c:v>46113</c:v>
                </c:pt>
                <c:pt idx="16">
                  <c:v>46143</c:v>
                </c:pt>
                <c:pt idx="20">
                  <c:v>46174</c:v>
                </c:pt>
                <c:pt idx="24">
                  <c:v>46204</c:v>
                </c:pt>
                <c:pt idx="28">
                  <c:v>46235</c:v>
                </c:pt>
                <c:pt idx="32">
                  <c:v>46266</c:v>
                </c:pt>
                <c:pt idx="36">
                  <c:v>46296</c:v>
                </c:pt>
                <c:pt idx="40">
                  <c:v>46327</c:v>
                </c:pt>
                <c:pt idx="44">
                  <c:v>46357</c:v>
                </c:pt>
              </c:numCache>
            </c:numRef>
          </c:cat>
          <c:val>
            <c:numRef>
              <c:f>Berechnungen!$N$55:$N$102</c:f>
              <c:numCache>
                <c:formatCode>_-* #,##0\ [$€-407]_-;\-* #,##0\ [$€-407]_-;_-* "-"??\ [$€-407]_-;_-@_-</c:formatCode>
                <c:ptCount val="48"/>
                <c:pt idx="0">
                  <c:v>0</c:v>
                </c:pt>
                <c:pt idx="1">
                  <c:v>350</c:v>
                </c:pt>
                <c:pt idx="2">
                  <c:v>1050</c:v>
                </c:pt>
                <c:pt idx="3">
                  <c:v>0</c:v>
                </c:pt>
                <c:pt idx="4">
                  <c:v>4150</c:v>
                </c:pt>
                <c:pt idx="5">
                  <c:v>2700</c:v>
                </c:pt>
                <c:pt idx="6">
                  <c:v>1150</c:v>
                </c:pt>
                <c:pt idx="7">
                  <c:v>0</c:v>
                </c:pt>
                <c:pt idx="8">
                  <c:v>4700</c:v>
                </c:pt>
                <c:pt idx="9">
                  <c:v>3150</c:v>
                </c:pt>
                <c:pt idx="10">
                  <c:v>1550</c:v>
                </c:pt>
                <c:pt idx="11">
                  <c:v>0</c:v>
                </c:pt>
                <c:pt idx="12">
                  <c:v>5750</c:v>
                </c:pt>
                <c:pt idx="13">
                  <c:v>3900</c:v>
                </c:pt>
                <c:pt idx="14">
                  <c:v>1850</c:v>
                </c:pt>
                <c:pt idx="15">
                  <c:v>0</c:v>
                </c:pt>
                <c:pt idx="16">
                  <c:v>5650</c:v>
                </c:pt>
                <c:pt idx="17">
                  <c:v>3000</c:v>
                </c:pt>
                <c:pt idx="18">
                  <c:v>2650</c:v>
                </c:pt>
                <c:pt idx="19">
                  <c:v>0</c:v>
                </c:pt>
                <c:pt idx="20">
                  <c:v>5700</c:v>
                </c:pt>
                <c:pt idx="21">
                  <c:v>3150</c:v>
                </c:pt>
                <c:pt idx="22">
                  <c:v>2550</c:v>
                </c:pt>
                <c:pt idx="23">
                  <c:v>0</c:v>
                </c:pt>
                <c:pt idx="24">
                  <c:v>5750</c:v>
                </c:pt>
                <c:pt idx="25">
                  <c:v>3000</c:v>
                </c:pt>
                <c:pt idx="26">
                  <c:v>2750</c:v>
                </c:pt>
                <c:pt idx="27">
                  <c:v>0</c:v>
                </c:pt>
                <c:pt idx="28">
                  <c:v>5650</c:v>
                </c:pt>
                <c:pt idx="29">
                  <c:v>4200</c:v>
                </c:pt>
                <c:pt idx="30">
                  <c:v>1450</c:v>
                </c:pt>
                <c:pt idx="31">
                  <c:v>0</c:v>
                </c:pt>
                <c:pt idx="32">
                  <c:v>5700</c:v>
                </c:pt>
                <c:pt idx="33">
                  <c:v>3150</c:v>
                </c:pt>
                <c:pt idx="34">
                  <c:v>2550</c:v>
                </c:pt>
                <c:pt idx="35">
                  <c:v>0</c:v>
                </c:pt>
                <c:pt idx="36">
                  <c:v>5750</c:v>
                </c:pt>
                <c:pt idx="37">
                  <c:v>3000</c:v>
                </c:pt>
                <c:pt idx="38">
                  <c:v>2750</c:v>
                </c:pt>
                <c:pt idx="39">
                  <c:v>0</c:v>
                </c:pt>
                <c:pt idx="40">
                  <c:v>5650</c:v>
                </c:pt>
                <c:pt idx="41">
                  <c:v>3000</c:v>
                </c:pt>
                <c:pt idx="42">
                  <c:v>2650</c:v>
                </c:pt>
                <c:pt idx="43">
                  <c:v>0</c:v>
                </c:pt>
                <c:pt idx="44">
                  <c:v>5700</c:v>
                </c:pt>
                <c:pt idx="45">
                  <c:v>3450</c:v>
                </c:pt>
                <c:pt idx="46">
                  <c:v>2250</c:v>
                </c:pt>
                <c:pt idx="47">
                  <c:v>0</c:v>
                </c:pt>
              </c:numCache>
            </c:numRef>
          </c:val>
          <c:extLst>
            <c:ext xmlns:c16="http://schemas.microsoft.com/office/drawing/2014/chart" uri="{C3380CC4-5D6E-409C-BE32-E72D297353CC}">
              <c16:uniqueId val="{00000061-CBB1-4F44-A80F-B9602F53E86E}"/>
            </c:ext>
          </c:extLst>
        </c:ser>
        <c:ser>
          <c:idx val="2"/>
          <c:order val="2"/>
          <c:spPr>
            <a:solidFill>
              <a:srgbClr val="00B050"/>
            </a:solidFill>
            <a:ln>
              <a:noFill/>
            </a:ln>
            <a:effectLst/>
          </c:spPr>
          <c:invertIfNegative val="0"/>
          <c:dPt>
            <c:idx val="1"/>
            <c:invertIfNegative val="0"/>
            <c:bubble3D val="0"/>
            <c:spPr>
              <a:solidFill>
                <a:srgbClr val="C00000"/>
              </a:solidFill>
              <a:ln>
                <a:noFill/>
              </a:ln>
              <a:effectLst/>
            </c:spPr>
            <c:extLst>
              <c:ext xmlns:c16="http://schemas.microsoft.com/office/drawing/2014/chart" uri="{C3380CC4-5D6E-409C-BE32-E72D297353CC}">
                <c16:uniqueId val="{00000063-CBB1-4F44-A80F-B9602F53E86E}"/>
              </c:ext>
            </c:extLst>
          </c:dPt>
          <c:dPt>
            <c:idx val="2"/>
            <c:invertIfNegative val="0"/>
            <c:bubble3D val="0"/>
            <c:spPr>
              <a:solidFill>
                <a:srgbClr val="FF9100"/>
              </a:solidFill>
              <a:ln>
                <a:noFill/>
              </a:ln>
              <a:effectLst/>
            </c:spPr>
            <c:extLst>
              <c:ext xmlns:c16="http://schemas.microsoft.com/office/drawing/2014/chart" uri="{C3380CC4-5D6E-409C-BE32-E72D297353CC}">
                <c16:uniqueId val="{00000065-CBB1-4F44-A80F-B9602F53E86E}"/>
              </c:ext>
            </c:extLst>
          </c:dPt>
          <c:dPt>
            <c:idx val="5"/>
            <c:invertIfNegative val="0"/>
            <c:bubble3D val="0"/>
            <c:spPr>
              <a:solidFill>
                <a:srgbClr val="C00000"/>
              </a:solidFill>
              <a:ln>
                <a:noFill/>
              </a:ln>
              <a:effectLst/>
            </c:spPr>
            <c:extLst>
              <c:ext xmlns:c16="http://schemas.microsoft.com/office/drawing/2014/chart" uri="{C3380CC4-5D6E-409C-BE32-E72D297353CC}">
                <c16:uniqueId val="{00000067-CBB1-4F44-A80F-B9602F53E86E}"/>
              </c:ext>
            </c:extLst>
          </c:dPt>
          <c:dPt>
            <c:idx val="6"/>
            <c:invertIfNegative val="0"/>
            <c:bubble3D val="0"/>
            <c:spPr>
              <a:solidFill>
                <a:srgbClr val="FF9100"/>
              </a:solidFill>
              <a:ln>
                <a:noFill/>
              </a:ln>
              <a:effectLst/>
            </c:spPr>
            <c:extLst>
              <c:ext xmlns:c16="http://schemas.microsoft.com/office/drawing/2014/chart" uri="{C3380CC4-5D6E-409C-BE32-E72D297353CC}">
                <c16:uniqueId val="{00000069-CBB1-4F44-A80F-B9602F53E86E}"/>
              </c:ext>
            </c:extLst>
          </c:dPt>
          <c:dPt>
            <c:idx val="9"/>
            <c:invertIfNegative val="0"/>
            <c:bubble3D val="0"/>
            <c:spPr>
              <a:solidFill>
                <a:srgbClr val="C00000"/>
              </a:solidFill>
              <a:ln>
                <a:noFill/>
              </a:ln>
              <a:effectLst/>
            </c:spPr>
            <c:extLst>
              <c:ext xmlns:c16="http://schemas.microsoft.com/office/drawing/2014/chart" uri="{C3380CC4-5D6E-409C-BE32-E72D297353CC}">
                <c16:uniqueId val="{0000006B-CBB1-4F44-A80F-B9602F53E86E}"/>
              </c:ext>
            </c:extLst>
          </c:dPt>
          <c:dPt>
            <c:idx val="10"/>
            <c:invertIfNegative val="0"/>
            <c:bubble3D val="0"/>
            <c:spPr>
              <a:solidFill>
                <a:srgbClr val="FF9100"/>
              </a:solidFill>
              <a:ln>
                <a:noFill/>
              </a:ln>
              <a:effectLst/>
            </c:spPr>
            <c:extLst>
              <c:ext xmlns:c16="http://schemas.microsoft.com/office/drawing/2014/chart" uri="{C3380CC4-5D6E-409C-BE32-E72D297353CC}">
                <c16:uniqueId val="{0000006D-CBB1-4F44-A80F-B9602F53E86E}"/>
              </c:ext>
            </c:extLst>
          </c:dPt>
          <c:dPt>
            <c:idx val="13"/>
            <c:invertIfNegative val="0"/>
            <c:bubble3D val="0"/>
            <c:spPr>
              <a:solidFill>
                <a:srgbClr val="C00000"/>
              </a:solidFill>
              <a:ln>
                <a:noFill/>
              </a:ln>
              <a:effectLst/>
            </c:spPr>
            <c:extLst>
              <c:ext xmlns:c16="http://schemas.microsoft.com/office/drawing/2014/chart" uri="{C3380CC4-5D6E-409C-BE32-E72D297353CC}">
                <c16:uniqueId val="{0000006F-CBB1-4F44-A80F-B9602F53E86E}"/>
              </c:ext>
            </c:extLst>
          </c:dPt>
          <c:dPt>
            <c:idx val="14"/>
            <c:invertIfNegative val="0"/>
            <c:bubble3D val="0"/>
            <c:spPr>
              <a:solidFill>
                <a:srgbClr val="FF9100"/>
              </a:solidFill>
              <a:ln>
                <a:noFill/>
              </a:ln>
              <a:effectLst/>
            </c:spPr>
            <c:extLst>
              <c:ext xmlns:c16="http://schemas.microsoft.com/office/drawing/2014/chart" uri="{C3380CC4-5D6E-409C-BE32-E72D297353CC}">
                <c16:uniqueId val="{00000071-CBB1-4F44-A80F-B9602F53E86E}"/>
              </c:ext>
            </c:extLst>
          </c:dPt>
          <c:dPt>
            <c:idx val="17"/>
            <c:invertIfNegative val="0"/>
            <c:bubble3D val="0"/>
            <c:spPr>
              <a:solidFill>
                <a:srgbClr val="C00000"/>
              </a:solidFill>
              <a:ln>
                <a:noFill/>
              </a:ln>
              <a:effectLst/>
            </c:spPr>
            <c:extLst>
              <c:ext xmlns:c16="http://schemas.microsoft.com/office/drawing/2014/chart" uri="{C3380CC4-5D6E-409C-BE32-E72D297353CC}">
                <c16:uniqueId val="{00000073-CBB1-4F44-A80F-B9602F53E86E}"/>
              </c:ext>
            </c:extLst>
          </c:dPt>
          <c:dPt>
            <c:idx val="18"/>
            <c:invertIfNegative val="0"/>
            <c:bubble3D val="0"/>
            <c:spPr>
              <a:solidFill>
                <a:srgbClr val="FF9100"/>
              </a:solidFill>
              <a:ln>
                <a:noFill/>
              </a:ln>
              <a:effectLst/>
            </c:spPr>
            <c:extLst>
              <c:ext xmlns:c16="http://schemas.microsoft.com/office/drawing/2014/chart" uri="{C3380CC4-5D6E-409C-BE32-E72D297353CC}">
                <c16:uniqueId val="{00000075-CBB1-4F44-A80F-B9602F53E86E}"/>
              </c:ext>
            </c:extLst>
          </c:dPt>
          <c:dPt>
            <c:idx val="21"/>
            <c:invertIfNegative val="0"/>
            <c:bubble3D val="0"/>
            <c:spPr>
              <a:solidFill>
                <a:srgbClr val="C00000"/>
              </a:solidFill>
              <a:ln>
                <a:noFill/>
              </a:ln>
              <a:effectLst/>
            </c:spPr>
            <c:extLst>
              <c:ext xmlns:c16="http://schemas.microsoft.com/office/drawing/2014/chart" uri="{C3380CC4-5D6E-409C-BE32-E72D297353CC}">
                <c16:uniqueId val="{00000077-CBB1-4F44-A80F-B9602F53E86E}"/>
              </c:ext>
            </c:extLst>
          </c:dPt>
          <c:dPt>
            <c:idx val="22"/>
            <c:invertIfNegative val="0"/>
            <c:bubble3D val="0"/>
            <c:spPr>
              <a:solidFill>
                <a:srgbClr val="FF9100"/>
              </a:solidFill>
              <a:ln>
                <a:noFill/>
              </a:ln>
              <a:effectLst/>
            </c:spPr>
            <c:extLst>
              <c:ext xmlns:c16="http://schemas.microsoft.com/office/drawing/2014/chart" uri="{C3380CC4-5D6E-409C-BE32-E72D297353CC}">
                <c16:uniqueId val="{00000079-CBB1-4F44-A80F-B9602F53E86E}"/>
              </c:ext>
            </c:extLst>
          </c:dPt>
          <c:dPt>
            <c:idx val="25"/>
            <c:invertIfNegative val="0"/>
            <c:bubble3D val="0"/>
            <c:spPr>
              <a:solidFill>
                <a:srgbClr val="C00000"/>
              </a:solidFill>
              <a:ln>
                <a:noFill/>
              </a:ln>
              <a:effectLst/>
            </c:spPr>
            <c:extLst>
              <c:ext xmlns:c16="http://schemas.microsoft.com/office/drawing/2014/chart" uri="{C3380CC4-5D6E-409C-BE32-E72D297353CC}">
                <c16:uniqueId val="{0000007B-CBB1-4F44-A80F-B9602F53E86E}"/>
              </c:ext>
            </c:extLst>
          </c:dPt>
          <c:dPt>
            <c:idx val="26"/>
            <c:invertIfNegative val="0"/>
            <c:bubble3D val="0"/>
            <c:spPr>
              <a:solidFill>
                <a:srgbClr val="FF9100"/>
              </a:solidFill>
              <a:ln>
                <a:noFill/>
              </a:ln>
              <a:effectLst/>
            </c:spPr>
            <c:extLst>
              <c:ext xmlns:c16="http://schemas.microsoft.com/office/drawing/2014/chart" uri="{C3380CC4-5D6E-409C-BE32-E72D297353CC}">
                <c16:uniqueId val="{0000007D-CBB1-4F44-A80F-B9602F53E86E}"/>
              </c:ext>
            </c:extLst>
          </c:dPt>
          <c:dPt>
            <c:idx val="29"/>
            <c:invertIfNegative val="0"/>
            <c:bubble3D val="0"/>
            <c:spPr>
              <a:solidFill>
                <a:srgbClr val="C00000"/>
              </a:solidFill>
              <a:ln>
                <a:noFill/>
              </a:ln>
              <a:effectLst/>
            </c:spPr>
            <c:extLst>
              <c:ext xmlns:c16="http://schemas.microsoft.com/office/drawing/2014/chart" uri="{C3380CC4-5D6E-409C-BE32-E72D297353CC}">
                <c16:uniqueId val="{0000007F-CBB1-4F44-A80F-B9602F53E86E}"/>
              </c:ext>
            </c:extLst>
          </c:dPt>
          <c:dPt>
            <c:idx val="30"/>
            <c:invertIfNegative val="0"/>
            <c:bubble3D val="0"/>
            <c:spPr>
              <a:solidFill>
                <a:srgbClr val="FF9100"/>
              </a:solidFill>
              <a:ln>
                <a:noFill/>
              </a:ln>
              <a:effectLst/>
            </c:spPr>
            <c:extLst>
              <c:ext xmlns:c16="http://schemas.microsoft.com/office/drawing/2014/chart" uri="{C3380CC4-5D6E-409C-BE32-E72D297353CC}">
                <c16:uniqueId val="{00000081-CBB1-4F44-A80F-B9602F53E86E}"/>
              </c:ext>
            </c:extLst>
          </c:dPt>
          <c:dPt>
            <c:idx val="33"/>
            <c:invertIfNegative val="0"/>
            <c:bubble3D val="0"/>
            <c:spPr>
              <a:solidFill>
                <a:srgbClr val="C00000"/>
              </a:solidFill>
              <a:ln>
                <a:noFill/>
              </a:ln>
              <a:effectLst/>
            </c:spPr>
            <c:extLst>
              <c:ext xmlns:c16="http://schemas.microsoft.com/office/drawing/2014/chart" uri="{C3380CC4-5D6E-409C-BE32-E72D297353CC}">
                <c16:uniqueId val="{00000083-CBB1-4F44-A80F-B9602F53E86E}"/>
              </c:ext>
            </c:extLst>
          </c:dPt>
          <c:dPt>
            <c:idx val="34"/>
            <c:invertIfNegative val="0"/>
            <c:bubble3D val="0"/>
            <c:spPr>
              <a:solidFill>
                <a:srgbClr val="FF9100"/>
              </a:solidFill>
              <a:ln>
                <a:noFill/>
              </a:ln>
              <a:effectLst/>
            </c:spPr>
            <c:extLst>
              <c:ext xmlns:c16="http://schemas.microsoft.com/office/drawing/2014/chart" uri="{C3380CC4-5D6E-409C-BE32-E72D297353CC}">
                <c16:uniqueId val="{00000085-CBB1-4F44-A80F-B9602F53E86E}"/>
              </c:ext>
            </c:extLst>
          </c:dPt>
          <c:dPt>
            <c:idx val="37"/>
            <c:invertIfNegative val="0"/>
            <c:bubble3D val="0"/>
            <c:spPr>
              <a:solidFill>
                <a:srgbClr val="C00000"/>
              </a:solidFill>
              <a:ln>
                <a:noFill/>
              </a:ln>
              <a:effectLst/>
            </c:spPr>
            <c:extLst>
              <c:ext xmlns:c16="http://schemas.microsoft.com/office/drawing/2014/chart" uri="{C3380CC4-5D6E-409C-BE32-E72D297353CC}">
                <c16:uniqueId val="{00000087-CBB1-4F44-A80F-B9602F53E86E}"/>
              </c:ext>
            </c:extLst>
          </c:dPt>
          <c:dPt>
            <c:idx val="38"/>
            <c:invertIfNegative val="0"/>
            <c:bubble3D val="0"/>
            <c:spPr>
              <a:solidFill>
                <a:srgbClr val="FF9100"/>
              </a:solidFill>
              <a:ln>
                <a:noFill/>
              </a:ln>
              <a:effectLst/>
            </c:spPr>
            <c:extLst>
              <c:ext xmlns:c16="http://schemas.microsoft.com/office/drawing/2014/chart" uri="{C3380CC4-5D6E-409C-BE32-E72D297353CC}">
                <c16:uniqueId val="{00000089-CBB1-4F44-A80F-B9602F53E86E}"/>
              </c:ext>
            </c:extLst>
          </c:dPt>
          <c:dPt>
            <c:idx val="41"/>
            <c:invertIfNegative val="0"/>
            <c:bubble3D val="0"/>
            <c:spPr>
              <a:solidFill>
                <a:srgbClr val="C00000"/>
              </a:solidFill>
              <a:ln>
                <a:noFill/>
              </a:ln>
              <a:effectLst/>
            </c:spPr>
            <c:extLst>
              <c:ext xmlns:c16="http://schemas.microsoft.com/office/drawing/2014/chart" uri="{C3380CC4-5D6E-409C-BE32-E72D297353CC}">
                <c16:uniqueId val="{0000008B-CBB1-4F44-A80F-B9602F53E86E}"/>
              </c:ext>
            </c:extLst>
          </c:dPt>
          <c:dPt>
            <c:idx val="42"/>
            <c:invertIfNegative val="0"/>
            <c:bubble3D val="0"/>
            <c:spPr>
              <a:solidFill>
                <a:srgbClr val="FF9100"/>
              </a:solidFill>
              <a:ln>
                <a:noFill/>
              </a:ln>
              <a:effectLst/>
            </c:spPr>
            <c:extLst>
              <c:ext xmlns:c16="http://schemas.microsoft.com/office/drawing/2014/chart" uri="{C3380CC4-5D6E-409C-BE32-E72D297353CC}">
                <c16:uniqueId val="{0000008D-CBB1-4F44-A80F-B9602F53E86E}"/>
              </c:ext>
            </c:extLst>
          </c:dPt>
          <c:dPt>
            <c:idx val="45"/>
            <c:invertIfNegative val="0"/>
            <c:bubble3D val="0"/>
            <c:spPr>
              <a:solidFill>
                <a:srgbClr val="C00000"/>
              </a:solidFill>
              <a:ln>
                <a:noFill/>
              </a:ln>
              <a:effectLst/>
            </c:spPr>
            <c:extLst>
              <c:ext xmlns:c16="http://schemas.microsoft.com/office/drawing/2014/chart" uri="{C3380CC4-5D6E-409C-BE32-E72D297353CC}">
                <c16:uniqueId val="{0000008F-CBB1-4F44-A80F-B9602F53E86E}"/>
              </c:ext>
            </c:extLst>
          </c:dPt>
          <c:dPt>
            <c:idx val="46"/>
            <c:invertIfNegative val="0"/>
            <c:bubble3D val="0"/>
            <c:spPr>
              <a:solidFill>
                <a:srgbClr val="FF9100"/>
              </a:solidFill>
              <a:ln>
                <a:noFill/>
              </a:ln>
              <a:effectLst/>
            </c:spPr>
            <c:extLst>
              <c:ext xmlns:c16="http://schemas.microsoft.com/office/drawing/2014/chart" uri="{C3380CC4-5D6E-409C-BE32-E72D297353CC}">
                <c16:uniqueId val="{00000091-CBB1-4F44-A80F-B9602F53E86E}"/>
              </c:ext>
            </c:extLst>
          </c:dPt>
          <c:cat>
            <c:numRef>
              <c:f>Berechnungen!$D$55:$D$102</c:f>
              <c:numCache>
                <c:formatCode>mmm</c:formatCode>
                <c:ptCount val="48"/>
                <c:pt idx="0">
                  <c:v>46023</c:v>
                </c:pt>
                <c:pt idx="4">
                  <c:v>46054</c:v>
                </c:pt>
                <c:pt idx="8">
                  <c:v>46082</c:v>
                </c:pt>
                <c:pt idx="12">
                  <c:v>46113</c:v>
                </c:pt>
                <c:pt idx="16">
                  <c:v>46143</c:v>
                </c:pt>
                <c:pt idx="20">
                  <c:v>46174</c:v>
                </c:pt>
                <c:pt idx="24">
                  <c:v>46204</c:v>
                </c:pt>
                <c:pt idx="28">
                  <c:v>46235</c:v>
                </c:pt>
                <c:pt idx="32">
                  <c:v>46266</c:v>
                </c:pt>
                <c:pt idx="36">
                  <c:v>46296</c:v>
                </c:pt>
                <c:pt idx="40">
                  <c:v>46327</c:v>
                </c:pt>
                <c:pt idx="44">
                  <c:v>46357</c:v>
                </c:pt>
              </c:numCache>
            </c:numRef>
          </c:cat>
          <c:val>
            <c:numRef>
              <c:f>Berechnungen!$O$55:$O$102</c:f>
              <c:numCache>
                <c:formatCode>_-* #,##0\ [$€-407]_-;\-* #,##0\ [$€-407]_-;_-* "-"??\ [$€-407]_-;_-@_-</c:formatCode>
                <c:ptCount val="48"/>
                <c:pt idx="0">
                  <c:v>900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extLst>
            <c:ext xmlns:c16="http://schemas.microsoft.com/office/drawing/2014/chart" uri="{C3380CC4-5D6E-409C-BE32-E72D297353CC}">
              <c16:uniqueId val="{00000092-CBB1-4F44-A80F-B9602F53E86E}"/>
            </c:ext>
          </c:extLst>
        </c:ser>
        <c:ser>
          <c:idx val="3"/>
          <c:order val="3"/>
          <c:spPr>
            <a:solidFill>
              <a:srgbClr val="E0E0E0"/>
            </a:solidFill>
            <a:ln>
              <a:noFill/>
            </a:ln>
            <a:effectLst/>
          </c:spPr>
          <c:invertIfNegative val="0"/>
          <c:cat>
            <c:numRef>
              <c:f>Berechnungen!$D$55:$D$102</c:f>
              <c:numCache>
                <c:formatCode>mmm</c:formatCode>
                <c:ptCount val="48"/>
                <c:pt idx="0">
                  <c:v>46023</c:v>
                </c:pt>
                <c:pt idx="4">
                  <c:v>46054</c:v>
                </c:pt>
                <c:pt idx="8">
                  <c:v>46082</c:v>
                </c:pt>
                <c:pt idx="12">
                  <c:v>46113</c:v>
                </c:pt>
                <c:pt idx="16">
                  <c:v>46143</c:v>
                </c:pt>
                <c:pt idx="20">
                  <c:v>46174</c:v>
                </c:pt>
                <c:pt idx="24">
                  <c:v>46204</c:v>
                </c:pt>
                <c:pt idx="28">
                  <c:v>46235</c:v>
                </c:pt>
                <c:pt idx="32">
                  <c:v>46266</c:v>
                </c:pt>
                <c:pt idx="36">
                  <c:v>46296</c:v>
                </c:pt>
                <c:pt idx="40">
                  <c:v>46327</c:v>
                </c:pt>
                <c:pt idx="44">
                  <c:v>46357</c:v>
                </c:pt>
              </c:numCache>
            </c:numRef>
          </c:cat>
          <c:val>
            <c:numRef>
              <c:f>Berechnungen!$P$55:$P$102</c:f>
              <c:numCache>
                <c:formatCode>_-* #,##0\ [$€-407]_-;\-* #,##0\ [$€-407]_-;_-* "-"??\ [$€-407]_-;_-@_-</c:formatCode>
                <c:ptCount val="48"/>
                <c:pt idx="0">
                  <c:v>0</c:v>
                </c:pt>
                <c:pt idx="1">
                  <c:v>0</c:v>
                </c:pt>
                <c:pt idx="2">
                  <c:v>0</c:v>
                </c:pt>
                <c:pt idx="4">
                  <c:v>0</c:v>
                </c:pt>
                <c:pt idx="5">
                  <c:v>0</c:v>
                </c:pt>
                <c:pt idx="6">
                  <c:v>0</c:v>
                </c:pt>
                <c:pt idx="8">
                  <c:v>0</c:v>
                </c:pt>
                <c:pt idx="9">
                  <c:v>0</c:v>
                </c:pt>
                <c:pt idx="10">
                  <c:v>0</c:v>
                </c:pt>
                <c:pt idx="12">
                  <c:v>0</c:v>
                </c:pt>
                <c:pt idx="13">
                  <c:v>0</c:v>
                </c:pt>
                <c:pt idx="14">
                  <c:v>0</c:v>
                </c:pt>
                <c:pt idx="16">
                  <c:v>0</c:v>
                </c:pt>
                <c:pt idx="17">
                  <c:v>0</c:v>
                </c:pt>
                <c:pt idx="18">
                  <c:v>0</c:v>
                </c:pt>
                <c:pt idx="20">
                  <c:v>0</c:v>
                </c:pt>
                <c:pt idx="21">
                  <c:v>0</c:v>
                </c:pt>
                <c:pt idx="22">
                  <c:v>0</c:v>
                </c:pt>
                <c:pt idx="24">
                  <c:v>0</c:v>
                </c:pt>
                <c:pt idx="25">
                  <c:v>0</c:v>
                </c:pt>
                <c:pt idx="26">
                  <c:v>0</c:v>
                </c:pt>
                <c:pt idx="28">
                  <c:v>0</c:v>
                </c:pt>
                <c:pt idx="29">
                  <c:v>0</c:v>
                </c:pt>
                <c:pt idx="30">
                  <c:v>0</c:v>
                </c:pt>
                <c:pt idx="32">
                  <c:v>0</c:v>
                </c:pt>
                <c:pt idx="33">
                  <c:v>0</c:v>
                </c:pt>
                <c:pt idx="34">
                  <c:v>0</c:v>
                </c:pt>
                <c:pt idx="36">
                  <c:v>0</c:v>
                </c:pt>
                <c:pt idx="37">
                  <c:v>0</c:v>
                </c:pt>
                <c:pt idx="38">
                  <c:v>0</c:v>
                </c:pt>
                <c:pt idx="40">
                  <c:v>0</c:v>
                </c:pt>
                <c:pt idx="41">
                  <c:v>0</c:v>
                </c:pt>
                <c:pt idx="42">
                  <c:v>0</c:v>
                </c:pt>
                <c:pt idx="44">
                  <c:v>0</c:v>
                </c:pt>
                <c:pt idx="45">
                  <c:v>0</c:v>
                </c:pt>
                <c:pt idx="46">
                  <c:v>0</c:v>
                </c:pt>
              </c:numCache>
            </c:numRef>
          </c:val>
          <c:extLst>
            <c:ext xmlns:c16="http://schemas.microsoft.com/office/drawing/2014/chart" uri="{C3380CC4-5D6E-409C-BE32-E72D297353CC}">
              <c16:uniqueId val="{00000093-CBB1-4F44-A80F-B9602F53E86E}"/>
            </c:ext>
          </c:extLst>
        </c:ser>
        <c:ser>
          <c:idx val="4"/>
          <c:order val="4"/>
          <c:spPr>
            <a:solidFill>
              <a:srgbClr val="F3F3F3"/>
            </a:solidFill>
            <a:ln>
              <a:noFill/>
            </a:ln>
            <a:effectLst/>
          </c:spPr>
          <c:invertIfNegative val="0"/>
          <c:cat>
            <c:numRef>
              <c:f>Berechnungen!$D$55:$D$102</c:f>
              <c:numCache>
                <c:formatCode>mmm</c:formatCode>
                <c:ptCount val="48"/>
                <c:pt idx="0">
                  <c:v>46023</c:v>
                </c:pt>
                <c:pt idx="4">
                  <c:v>46054</c:v>
                </c:pt>
                <c:pt idx="8">
                  <c:v>46082</c:v>
                </c:pt>
                <c:pt idx="12">
                  <c:v>46113</c:v>
                </c:pt>
                <c:pt idx="16">
                  <c:v>46143</c:v>
                </c:pt>
                <c:pt idx="20">
                  <c:v>46174</c:v>
                </c:pt>
                <c:pt idx="24">
                  <c:v>46204</c:v>
                </c:pt>
                <c:pt idx="28">
                  <c:v>46235</c:v>
                </c:pt>
                <c:pt idx="32">
                  <c:v>46266</c:v>
                </c:pt>
                <c:pt idx="36">
                  <c:v>46296</c:v>
                </c:pt>
                <c:pt idx="40">
                  <c:v>46327</c:v>
                </c:pt>
                <c:pt idx="44">
                  <c:v>46357</c:v>
                </c:pt>
              </c:numCache>
            </c:numRef>
          </c:cat>
          <c:val>
            <c:numRef>
              <c:f>Berechnungen!$Q$55:$Q$102</c:f>
              <c:numCache>
                <c:formatCode>_-* #,##0\ [$€-407]_-;\-* #,##0\ [$€-407]_-;_-* "-"??\ [$€-407]_-;_-@_-</c:formatCode>
                <c:ptCount val="48"/>
                <c:pt idx="0">
                  <c:v>0</c:v>
                </c:pt>
                <c:pt idx="1">
                  <c:v>0</c:v>
                </c:pt>
                <c:pt idx="2">
                  <c:v>0</c:v>
                </c:pt>
                <c:pt idx="4">
                  <c:v>0</c:v>
                </c:pt>
                <c:pt idx="5">
                  <c:v>0</c:v>
                </c:pt>
                <c:pt idx="6">
                  <c:v>0</c:v>
                </c:pt>
                <c:pt idx="8">
                  <c:v>0</c:v>
                </c:pt>
                <c:pt idx="9">
                  <c:v>0</c:v>
                </c:pt>
                <c:pt idx="10">
                  <c:v>0</c:v>
                </c:pt>
                <c:pt idx="12">
                  <c:v>0</c:v>
                </c:pt>
                <c:pt idx="13">
                  <c:v>0</c:v>
                </c:pt>
                <c:pt idx="14">
                  <c:v>0</c:v>
                </c:pt>
                <c:pt idx="16">
                  <c:v>0</c:v>
                </c:pt>
                <c:pt idx="17">
                  <c:v>0</c:v>
                </c:pt>
                <c:pt idx="18">
                  <c:v>0</c:v>
                </c:pt>
                <c:pt idx="20">
                  <c:v>0</c:v>
                </c:pt>
                <c:pt idx="21">
                  <c:v>0</c:v>
                </c:pt>
                <c:pt idx="22">
                  <c:v>0</c:v>
                </c:pt>
                <c:pt idx="24">
                  <c:v>0</c:v>
                </c:pt>
                <c:pt idx="25">
                  <c:v>0</c:v>
                </c:pt>
                <c:pt idx="26">
                  <c:v>0</c:v>
                </c:pt>
                <c:pt idx="28">
                  <c:v>0</c:v>
                </c:pt>
                <c:pt idx="29">
                  <c:v>0</c:v>
                </c:pt>
                <c:pt idx="30">
                  <c:v>0</c:v>
                </c:pt>
                <c:pt idx="32">
                  <c:v>0</c:v>
                </c:pt>
                <c:pt idx="33">
                  <c:v>0</c:v>
                </c:pt>
                <c:pt idx="34">
                  <c:v>0</c:v>
                </c:pt>
                <c:pt idx="36">
                  <c:v>0</c:v>
                </c:pt>
                <c:pt idx="37">
                  <c:v>0</c:v>
                </c:pt>
                <c:pt idx="38">
                  <c:v>0</c:v>
                </c:pt>
                <c:pt idx="40">
                  <c:v>0</c:v>
                </c:pt>
                <c:pt idx="41">
                  <c:v>0</c:v>
                </c:pt>
                <c:pt idx="42">
                  <c:v>0</c:v>
                </c:pt>
                <c:pt idx="44">
                  <c:v>0</c:v>
                </c:pt>
                <c:pt idx="45">
                  <c:v>0</c:v>
                </c:pt>
                <c:pt idx="46">
                  <c:v>0</c:v>
                </c:pt>
              </c:numCache>
            </c:numRef>
          </c:val>
          <c:extLst>
            <c:ext xmlns:c16="http://schemas.microsoft.com/office/drawing/2014/chart" uri="{C3380CC4-5D6E-409C-BE32-E72D297353CC}">
              <c16:uniqueId val="{00000094-CBB1-4F44-A80F-B9602F53E86E}"/>
            </c:ext>
          </c:extLst>
        </c:ser>
        <c:ser>
          <c:idx val="5"/>
          <c:order val="5"/>
          <c:spPr>
            <a:solidFill>
              <a:srgbClr val="D3D3D3"/>
            </a:solidFill>
            <a:ln>
              <a:noFill/>
            </a:ln>
            <a:effectLst/>
          </c:spPr>
          <c:invertIfNegative val="0"/>
          <c:cat>
            <c:numRef>
              <c:f>Berechnungen!$D$55:$D$102</c:f>
              <c:numCache>
                <c:formatCode>mmm</c:formatCode>
                <c:ptCount val="48"/>
                <c:pt idx="0">
                  <c:v>46023</c:v>
                </c:pt>
                <c:pt idx="4">
                  <c:v>46054</c:v>
                </c:pt>
                <c:pt idx="8">
                  <c:v>46082</c:v>
                </c:pt>
                <c:pt idx="12">
                  <c:v>46113</c:v>
                </c:pt>
                <c:pt idx="16">
                  <c:v>46143</c:v>
                </c:pt>
                <c:pt idx="20">
                  <c:v>46174</c:v>
                </c:pt>
                <c:pt idx="24">
                  <c:v>46204</c:v>
                </c:pt>
                <c:pt idx="28">
                  <c:v>46235</c:v>
                </c:pt>
                <c:pt idx="32">
                  <c:v>46266</c:v>
                </c:pt>
                <c:pt idx="36">
                  <c:v>46296</c:v>
                </c:pt>
                <c:pt idx="40">
                  <c:v>46327</c:v>
                </c:pt>
                <c:pt idx="44">
                  <c:v>46357</c:v>
                </c:pt>
              </c:numCache>
            </c:numRef>
          </c:cat>
          <c:val>
            <c:numRef>
              <c:f>Berechnungen!$R$55:$R$102</c:f>
              <c:numCache>
                <c:formatCode>_-* #,##0\ [$€-407]_-;\-* #,##0\ [$€-407]_-;_-* "-"??\ [$€-407]_-;_-@_-</c:formatCode>
                <c:ptCount val="48"/>
                <c:pt idx="0">
                  <c:v>0</c:v>
                </c:pt>
                <c:pt idx="1">
                  <c:v>0</c:v>
                </c:pt>
                <c:pt idx="2">
                  <c:v>0</c:v>
                </c:pt>
                <c:pt idx="4">
                  <c:v>0</c:v>
                </c:pt>
                <c:pt idx="5">
                  <c:v>0</c:v>
                </c:pt>
                <c:pt idx="6">
                  <c:v>0</c:v>
                </c:pt>
                <c:pt idx="8">
                  <c:v>0</c:v>
                </c:pt>
                <c:pt idx="9">
                  <c:v>0</c:v>
                </c:pt>
                <c:pt idx="10">
                  <c:v>0</c:v>
                </c:pt>
                <c:pt idx="12">
                  <c:v>0</c:v>
                </c:pt>
                <c:pt idx="13">
                  <c:v>0</c:v>
                </c:pt>
                <c:pt idx="14">
                  <c:v>0</c:v>
                </c:pt>
                <c:pt idx="16">
                  <c:v>0</c:v>
                </c:pt>
                <c:pt idx="17">
                  <c:v>0</c:v>
                </c:pt>
                <c:pt idx="18">
                  <c:v>0</c:v>
                </c:pt>
                <c:pt idx="20">
                  <c:v>0</c:v>
                </c:pt>
                <c:pt idx="21">
                  <c:v>0</c:v>
                </c:pt>
                <c:pt idx="22">
                  <c:v>0</c:v>
                </c:pt>
                <c:pt idx="24">
                  <c:v>0</c:v>
                </c:pt>
                <c:pt idx="25">
                  <c:v>0</c:v>
                </c:pt>
                <c:pt idx="26">
                  <c:v>0</c:v>
                </c:pt>
                <c:pt idx="28">
                  <c:v>0</c:v>
                </c:pt>
                <c:pt idx="29">
                  <c:v>0</c:v>
                </c:pt>
                <c:pt idx="30">
                  <c:v>0</c:v>
                </c:pt>
                <c:pt idx="32">
                  <c:v>0</c:v>
                </c:pt>
                <c:pt idx="33">
                  <c:v>0</c:v>
                </c:pt>
                <c:pt idx="34">
                  <c:v>0</c:v>
                </c:pt>
                <c:pt idx="36">
                  <c:v>0</c:v>
                </c:pt>
                <c:pt idx="37">
                  <c:v>0</c:v>
                </c:pt>
                <c:pt idx="38">
                  <c:v>0</c:v>
                </c:pt>
                <c:pt idx="40">
                  <c:v>0</c:v>
                </c:pt>
                <c:pt idx="41">
                  <c:v>0</c:v>
                </c:pt>
                <c:pt idx="42">
                  <c:v>0</c:v>
                </c:pt>
                <c:pt idx="44">
                  <c:v>0</c:v>
                </c:pt>
                <c:pt idx="45">
                  <c:v>0</c:v>
                </c:pt>
                <c:pt idx="46">
                  <c:v>0</c:v>
                </c:pt>
              </c:numCache>
            </c:numRef>
          </c:val>
          <c:extLst>
            <c:ext xmlns:c16="http://schemas.microsoft.com/office/drawing/2014/chart" uri="{C3380CC4-5D6E-409C-BE32-E72D297353CC}">
              <c16:uniqueId val="{00000095-CBB1-4F44-A80F-B9602F53E86E}"/>
            </c:ext>
          </c:extLst>
        </c:ser>
        <c:dLbls>
          <c:showLegendKey val="0"/>
          <c:showVal val="0"/>
          <c:showCatName val="0"/>
          <c:showSerName val="0"/>
          <c:showPercent val="0"/>
          <c:showBubbleSize val="0"/>
        </c:dLbls>
        <c:gapWidth val="15"/>
        <c:overlap val="100"/>
        <c:axId val="1848914592"/>
        <c:axId val="1848915552"/>
      </c:barChart>
      <c:catAx>
        <c:axId val="1848914592"/>
        <c:scaling>
          <c:orientation val="minMax"/>
        </c:scaling>
        <c:delete val="0"/>
        <c:axPos val="b"/>
        <c:numFmt formatCode="m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bg1">
                    <a:lumMod val="50000"/>
                  </a:schemeClr>
                </a:solidFill>
                <a:latin typeface="+mn-lt"/>
                <a:ea typeface="+mn-ea"/>
                <a:cs typeface="+mn-cs"/>
              </a:defRPr>
            </a:pPr>
            <a:endParaRPr lang="de-DE"/>
          </a:p>
        </c:txPr>
        <c:crossAx val="1848915552"/>
        <c:crosses val="autoZero"/>
        <c:auto val="0"/>
        <c:lblAlgn val="ctr"/>
        <c:lblOffset val="100"/>
        <c:noMultiLvlLbl val="0"/>
      </c:catAx>
      <c:valAx>
        <c:axId val="1848915552"/>
        <c:scaling>
          <c:orientation val="minMax"/>
        </c:scaling>
        <c:delete val="0"/>
        <c:axPos val="l"/>
        <c:numFmt formatCode="_-* #,##0\ [$€-407]_-;\-* #,##0\ [$€-407]_-;_-* &quot;-&quot;??\ [$€-407]_-;_-@_-"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bg1">
                    <a:lumMod val="50000"/>
                  </a:schemeClr>
                </a:solidFill>
                <a:latin typeface="+mn-lt"/>
                <a:ea typeface="+mn-ea"/>
                <a:cs typeface="+mn-cs"/>
              </a:defRPr>
            </a:pPr>
            <a:endParaRPr lang="de-DE"/>
          </a:p>
        </c:txPr>
        <c:crossAx val="1848914592"/>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6">
                <a:lumMod val="20000"/>
                <a:lumOff val="80000"/>
              </a:schemeClr>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1-3FC0-4D27-9000-BCD480845B6C}"/>
              </c:ext>
            </c:extLst>
          </c:dPt>
          <c:val>
            <c:numRef>
              <c:f>Berechnungen!$E$24</c:f>
              <c:numCache>
                <c:formatCode>0%</c:formatCode>
                <c:ptCount val="1"/>
                <c:pt idx="0">
                  <c:v>0.18356164383561643</c:v>
                </c:pt>
              </c:numCache>
            </c:numRef>
          </c:val>
          <c:extLst>
            <c:ext xmlns:c16="http://schemas.microsoft.com/office/drawing/2014/chart" uri="{C3380CC4-5D6E-409C-BE32-E72D297353CC}">
              <c16:uniqueId val="{00000000-3FC0-4D27-9000-BCD480845B6C}"/>
            </c:ext>
          </c:extLst>
        </c:ser>
        <c:dLbls>
          <c:showLegendKey val="0"/>
          <c:showVal val="0"/>
          <c:showCatName val="0"/>
          <c:showSerName val="0"/>
          <c:showPercent val="0"/>
          <c:showBubbleSize val="0"/>
        </c:dLbls>
        <c:gapWidth val="0"/>
        <c:axId val="1146593744"/>
        <c:axId val="1146605264"/>
      </c:barChart>
      <c:catAx>
        <c:axId val="1146593744"/>
        <c:scaling>
          <c:orientation val="minMax"/>
        </c:scaling>
        <c:delete val="1"/>
        <c:axPos val="l"/>
        <c:majorTickMark val="none"/>
        <c:minorTickMark val="none"/>
        <c:tickLblPos val="nextTo"/>
        <c:crossAx val="1146605264"/>
        <c:crosses val="autoZero"/>
        <c:auto val="1"/>
        <c:lblAlgn val="ctr"/>
        <c:lblOffset val="100"/>
        <c:noMultiLvlLbl val="0"/>
      </c:catAx>
      <c:valAx>
        <c:axId val="1146605264"/>
        <c:scaling>
          <c:orientation val="minMax"/>
          <c:max val="1"/>
        </c:scaling>
        <c:delete val="1"/>
        <c:axPos val="b"/>
        <c:numFmt formatCode="0%" sourceLinked="1"/>
        <c:majorTickMark val="none"/>
        <c:minorTickMark val="none"/>
        <c:tickLblPos val="nextTo"/>
        <c:crossAx val="11465937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fmlaLink="Berechnungen!$E$49" lockText="1" noThreeD="1"/>
</file>

<file path=xl/ctrlProps/ctrlProp2.xml><?xml version="1.0" encoding="utf-8"?>
<formControlPr xmlns="http://schemas.microsoft.com/office/spreadsheetml/2009/9/main" objectType="CheckBox" checked="Checked" fmlaLink="Berechnungen!$E$50" lockText="1" noThreeD="1"/>
</file>

<file path=xl/ctrlProps/ctrlProp3.xml><?xml version="1.0" encoding="utf-8"?>
<formControlPr xmlns="http://schemas.microsoft.com/office/spreadsheetml/2009/9/main" objectType="CheckBox" checked="Checked" fmlaLink="Berechnungen!$E$51" lockText="1" noThreeD="1"/>
</file>

<file path=xl/ctrlProps/ctrlProp4.xml><?xml version="1.0" encoding="utf-8"?>
<formControlPr xmlns="http://schemas.microsoft.com/office/spreadsheetml/2009/9/main" objectType="CheckBox" checked="Checked" fmlaLink="Berechnungen!$E$52"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6" Type="http://schemas.openxmlformats.org/officeDocument/2006/relationships/image" Target="../media/image16.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12</xdr:col>
      <xdr:colOff>381000</xdr:colOff>
      <xdr:row>1</xdr:row>
      <xdr:rowOff>184071</xdr:rowOff>
    </xdr:from>
    <xdr:to>
      <xdr:col>24</xdr:col>
      <xdr:colOff>136071</xdr:colOff>
      <xdr:row>22</xdr:row>
      <xdr:rowOff>108858</xdr:rowOff>
    </xdr:to>
    <xdr:sp macro="" textlink="">
      <xdr:nvSpPr>
        <xdr:cNvPr id="2" name="Textfeld 1">
          <a:extLst>
            <a:ext uri="{FF2B5EF4-FFF2-40B4-BE49-F238E27FC236}">
              <a16:creationId xmlns:a16="http://schemas.microsoft.com/office/drawing/2014/main" id="{6713E926-5BC8-B79E-3A93-A630DAF0FB5A}"/>
            </a:ext>
          </a:extLst>
        </xdr:cNvPr>
        <xdr:cNvSpPr txBox="1"/>
      </xdr:nvSpPr>
      <xdr:spPr>
        <a:xfrm>
          <a:off x="9525000" y="374571"/>
          <a:ext cx="8899071" cy="3925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3200" b="1" u="none">
              <a:latin typeface="Arial" panose="020B0604020202020204" pitchFamily="34" charset="0"/>
              <a:cs typeface="Arial" panose="020B0604020202020204" pitchFamily="34" charset="0"/>
            </a:rPr>
            <a:t>📊 </a:t>
          </a:r>
          <a:r>
            <a:rPr lang="de-DE" sz="3200" b="1" u="sng">
              <a:latin typeface="Arial" panose="020B0604020202020204" pitchFamily="34" charset="0"/>
              <a:cs typeface="Arial" panose="020B0604020202020204" pitchFamily="34" charset="0"/>
            </a:rPr>
            <a:t>Anleitung für deine Budget-Excel</a:t>
          </a:r>
        </a:p>
        <a:p>
          <a:pPr algn="ctr"/>
          <a:endParaRPr lang="de-DE" sz="1200" b="1">
            <a:latin typeface="Arial" panose="020B0604020202020204" pitchFamily="34" charset="0"/>
            <a:cs typeface="Arial" panose="020B0604020202020204" pitchFamily="34" charset="0"/>
          </a:endParaRPr>
        </a:p>
        <a:p>
          <a:pPr algn="ctr"/>
          <a:r>
            <a:rPr lang="de-DE" sz="1600">
              <a:latin typeface="Arial" panose="020B0604020202020204" pitchFamily="34" charset="0"/>
              <a:cs typeface="Arial" panose="020B0604020202020204" pitchFamily="34" charset="0"/>
            </a:rPr>
            <a:t>Danke, dass du dir diese Excel heruntergeladen hast!</a:t>
          </a:r>
        </a:p>
        <a:p>
          <a:pPr algn="ctr"/>
          <a:r>
            <a:rPr lang="de-DE" sz="1600">
              <a:latin typeface="Arial" panose="020B0604020202020204" pitchFamily="34" charset="0"/>
              <a:cs typeface="Arial" panose="020B0604020202020204" pitchFamily="34" charset="0"/>
            </a:rPr>
            <a:t> </a:t>
          </a:r>
          <a:br>
            <a:rPr lang="de-DE" sz="1600">
              <a:latin typeface="Arial" panose="020B0604020202020204" pitchFamily="34" charset="0"/>
              <a:cs typeface="Arial" panose="020B0604020202020204" pitchFamily="34" charset="0"/>
            </a:rPr>
          </a:br>
          <a:r>
            <a:rPr lang="de-DE" sz="1600">
              <a:latin typeface="Arial" panose="020B0604020202020204" pitchFamily="34" charset="0"/>
              <a:cs typeface="Arial" panose="020B0604020202020204" pitchFamily="34" charset="0"/>
            </a:rPr>
            <a:t>Mit dieser Liste kannst du </a:t>
          </a:r>
          <a:r>
            <a:rPr lang="de-DE" sz="1600" b="1">
              <a:latin typeface="Arial" panose="020B0604020202020204" pitchFamily="34" charset="0"/>
              <a:cs typeface="Arial" panose="020B0604020202020204" pitchFamily="34" charset="0"/>
            </a:rPr>
            <a:t>sehen, wohin dein Geld geht</a:t>
          </a:r>
          <a:r>
            <a:rPr lang="de-DE" sz="1600">
              <a:latin typeface="Arial" panose="020B0604020202020204" pitchFamily="34" charset="0"/>
              <a:cs typeface="Arial" panose="020B0604020202020204" pitchFamily="34" charset="0"/>
            </a:rPr>
            <a:t> und </a:t>
          </a:r>
          <a:r>
            <a:rPr lang="de-DE" sz="1600" b="1">
              <a:latin typeface="Arial" panose="020B0604020202020204" pitchFamily="34" charset="0"/>
              <a:cs typeface="Arial" panose="020B0604020202020204" pitchFamily="34" charset="0"/>
            </a:rPr>
            <a:t>dein Geld besser planen</a:t>
          </a:r>
          <a:r>
            <a:rPr lang="de-DE" sz="1600">
              <a:latin typeface="Arial" panose="020B0604020202020204" pitchFamily="34" charset="0"/>
              <a:cs typeface="Arial" panose="020B0604020202020204" pitchFamily="34" charset="0"/>
            </a:rPr>
            <a:t>.</a:t>
          </a:r>
        </a:p>
        <a:p>
          <a:pPr algn="ctr"/>
          <a:endParaRPr lang="de-DE" sz="1600">
            <a:latin typeface="Arial" panose="020B0604020202020204" pitchFamily="34" charset="0"/>
            <a:cs typeface="Arial" panose="020B0604020202020204" pitchFamily="34" charset="0"/>
          </a:endParaRPr>
        </a:p>
        <a:p>
          <a:pPr algn="ctr"/>
          <a:r>
            <a:rPr lang="de-DE" sz="1600">
              <a:latin typeface="Arial" panose="020B0604020202020204" pitchFamily="34" charset="0"/>
              <a:cs typeface="Arial" panose="020B0604020202020204" pitchFamily="34" charset="0"/>
            </a:rPr>
            <a:t>Stell dir die Excel wie ein </a:t>
          </a:r>
          <a:r>
            <a:rPr lang="de-DE" sz="1600" b="1">
              <a:latin typeface="Arial" panose="020B0604020202020204" pitchFamily="34" charset="0"/>
              <a:cs typeface="Arial" panose="020B0604020202020204" pitchFamily="34" charset="0"/>
            </a:rPr>
            <a:t>Geld-Tagebuch</a:t>
          </a:r>
          <a:r>
            <a:rPr lang="de-DE" sz="1600">
              <a:latin typeface="Arial" panose="020B0604020202020204" pitchFamily="34" charset="0"/>
              <a:cs typeface="Arial" panose="020B0604020202020204" pitchFamily="34" charset="0"/>
            </a:rPr>
            <a:t> vor</a:t>
          </a:r>
          <a:r>
            <a:rPr lang="de-DE" sz="1600" baseline="0">
              <a:latin typeface="Arial" panose="020B0604020202020204" pitchFamily="34" charset="0"/>
              <a:cs typeface="Arial" panose="020B0604020202020204" pitchFamily="34" charset="0"/>
            </a:rPr>
            <a:t> </a:t>
          </a:r>
          <a:r>
            <a:rPr lang="de-DE" sz="1200">
              <a:solidFill>
                <a:schemeClr val="dk1"/>
              </a:solidFill>
              <a:effectLst/>
              <a:latin typeface="Arial" panose="020B0604020202020204" pitchFamily="34" charset="0"/>
              <a:ea typeface="+mn-ea"/>
              <a:cs typeface="Arial" panose="020B0604020202020204" pitchFamily="34" charset="0"/>
            </a:rPr>
            <a:t>📖</a:t>
          </a:r>
          <a:endParaRPr lang="de-DE" sz="1600">
            <a:latin typeface="Arial" panose="020B0604020202020204" pitchFamily="34" charset="0"/>
            <a:cs typeface="Arial" panose="020B0604020202020204" pitchFamily="34" charset="0"/>
          </a:endParaRPr>
        </a:p>
        <a:p>
          <a:pPr algn="ctr"/>
          <a:br>
            <a:rPr lang="de-DE" sz="1600">
              <a:latin typeface="Arial" panose="020B0604020202020204" pitchFamily="34" charset="0"/>
              <a:cs typeface="Arial" panose="020B0604020202020204" pitchFamily="34" charset="0"/>
            </a:rPr>
          </a:br>
          <a:r>
            <a:rPr lang="de-DE" sz="1600">
              <a:latin typeface="Arial" panose="020B0604020202020204" pitchFamily="34" charset="0"/>
              <a:cs typeface="Arial" panose="020B0604020202020204" pitchFamily="34" charset="0"/>
            </a:rPr>
            <a:t>Du schreibst auf:</a:t>
          </a:r>
        </a:p>
        <a:p>
          <a:pPr algn="ctr"/>
          <a:endParaRPr lang="de-DE" sz="1600">
            <a:latin typeface="Arial" panose="020B0604020202020204" pitchFamily="34" charset="0"/>
            <a:cs typeface="Arial" panose="020B0604020202020204" pitchFamily="34" charset="0"/>
          </a:endParaRPr>
        </a:p>
        <a:p>
          <a:pPr algn="ctr"/>
          <a:r>
            <a:rPr lang="de-DE" sz="1600">
              <a:latin typeface="Arial" panose="020B0604020202020204" pitchFamily="34" charset="0"/>
              <a:cs typeface="Arial" panose="020B0604020202020204" pitchFamily="34" charset="0"/>
            </a:rPr>
            <a:t>💰 Geld, das </a:t>
          </a:r>
          <a:r>
            <a:rPr lang="de-DE" sz="1600" b="1">
              <a:latin typeface="Arial" panose="020B0604020202020204" pitchFamily="34" charset="0"/>
              <a:cs typeface="Arial" panose="020B0604020202020204" pitchFamily="34" charset="0"/>
            </a:rPr>
            <a:t>reinkommt</a:t>
          </a:r>
          <a:endParaRPr lang="de-DE" sz="1600">
            <a:latin typeface="Arial" panose="020B0604020202020204" pitchFamily="34" charset="0"/>
            <a:cs typeface="Arial" panose="020B0604020202020204" pitchFamily="34" charset="0"/>
          </a:endParaRPr>
        </a:p>
        <a:p>
          <a:pPr algn="ctr"/>
          <a:r>
            <a:rPr lang="de-DE" sz="1600">
              <a:latin typeface="Arial" panose="020B0604020202020204" pitchFamily="34" charset="0"/>
              <a:cs typeface="Arial" panose="020B0604020202020204" pitchFamily="34" charset="0"/>
            </a:rPr>
            <a:t>💸 Geld, das </a:t>
          </a:r>
          <a:r>
            <a:rPr lang="de-DE" sz="1600" b="1">
              <a:latin typeface="Arial" panose="020B0604020202020204" pitchFamily="34" charset="0"/>
              <a:cs typeface="Arial" panose="020B0604020202020204" pitchFamily="34" charset="0"/>
            </a:rPr>
            <a:t>rausgeht</a:t>
          </a:r>
        </a:p>
        <a:p>
          <a:pPr algn="ctr"/>
          <a:endParaRPr lang="de-DE" sz="1600">
            <a:latin typeface="Arial" panose="020B0604020202020204" pitchFamily="34" charset="0"/>
            <a:cs typeface="Arial" panose="020B0604020202020204" pitchFamily="34" charset="0"/>
          </a:endParaRPr>
        </a:p>
        <a:p>
          <a:pPr algn="ctr"/>
          <a:r>
            <a:rPr lang="de-DE" sz="1600">
              <a:latin typeface="Arial" panose="020B0604020202020204" pitchFamily="34" charset="0"/>
              <a:cs typeface="Arial" panose="020B0604020202020204" pitchFamily="34" charset="0"/>
            </a:rPr>
            <a:t>Die Excel </a:t>
          </a:r>
          <a:r>
            <a:rPr lang="de-DE" sz="1600" b="1">
              <a:latin typeface="Arial" panose="020B0604020202020204" pitchFamily="34" charset="0"/>
              <a:cs typeface="Arial" panose="020B0604020202020204" pitchFamily="34" charset="0"/>
            </a:rPr>
            <a:t>rechnet alles automatisch für dich aus</a:t>
          </a:r>
          <a:r>
            <a:rPr lang="de-DE" sz="1600">
              <a:latin typeface="Arial" panose="020B0604020202020204" pitchFamily="34" charset="0"/>
              <a:cs typeface="Arial" panose="020B0604020202020204" pitchFamily="34" charset="0"/>
            </a:rPr>
            <a:t>.</a:t>
          </a:r>
        </a:p>
        <a:p>
          <a:pPr algn="ctr"/>
          <a:endParaRPr lang="de-DE" sz="600">
            <a:latin typeface="Arial" panose="020B0604020202020204" pitchFamily="34" charset="0"/>
            <a:cs typeface="Arial" panose="020B0604020202020204" pitchFamily="34" charset="0"/>
          </a:endParaRPr>
        </a:p>
      </xdr:txBody>
    </xdr:sp>
    <xdr:clientData/>
  </xdr:twoCellAnchor>
  <xdr:twoCellAnchor>
    <xdr:from>
      <xdr:col>13</xdr:col>
      <xdr:colOff>256495</xdr:colOff>
      <xdr:row>34</xdr:row>
      <xdr:rowOff>75213</xdr:rowOff>
    </xdr:from>
    <xdr:to>
      <xdr:col>23</xdr:col>
      <xdr:colOff>56470</xdr:colOff>
      <xdr:row>85</xdr:row>
      <xdr:rowOff>136071</xdr:rowOff>
    </xdr:to>
    <xdr:sp macro="" textlink="">
      <xdr:nvSpPr>
        <xdr:cNvPr id="3" name="Textfeld 2">
          <a:extLst>
            <a:ext uri="{FF2B5EF4-FFF2-40B4-BE49-F238E27FC236}">
              <a16:creationId xmlns:a16="http://schemas.microsoft.com/office/drawing/2014/main" id="{0A901AA8-774E-40A2-82CC-9844FE25F03D}"/>
            </a:ext>
          </a:extLst>
        </xdr:cNvPr>
        <xdr:cNvSpPr txBox="1"/>
      </xdr:nvSpPr>
      <xdr:spPr>
        <a:xfrm>
          <a:off x="10162495" y="6552213"/>
          <a:ext cx="7419975" cy="977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DE" sz="2400" b="1" u="none">
              <a:latin typeface="Arial" panose="020B0604020202020204" pitchFamily="34" charset="0"/>
              <a:cs typeface="Arial" panose="020B0604020202020204" pitchFamily="34" charset="0"/>
            </a:rPr>
            <a:t>⚙️ </a:t>
          </a:r>
          <a:r>
            <a:rPr lang="de-DE" sz="2400" b="1" u="sng">
              <a:latin typeface="Arial" panose="020B0604020202020204" pitchFamily="34" charset="0"/>
              <a:cs typeface="Arial" panose="020B0604020202020204" pitchFamily="34" charset="0"/>
            </a:rPr>
            <a:t>Einstellungen</a:t>
          </a:r>
        </a:p>
        <a:p>
          <a:endParaRPr lang="de-DE" sz="2400" b="1" u="sng">
            <a:latin typeface="Arial" panose="020B0604020202020204" pitchFamily="34" charset="0"/>
            <a:cs typeface="Arial" panose="020B0604020202020204" pitchFamily="34" charset="0"/>
          </a:endParaRPr>
        </a:p>
        <a:p>
          <a:r>
            <a:rPr lang="de-DE" sz="1400">
              <a:solidFill>
                <a:schemeClr val="dk1"/>
              </a:solidFill>
              <a:latin typeface="Arial" panose="020B0604020202020204" pitchFamily="34" charset="0"/>
              <a:ea typeface="+mn-ea"/>
              <a:cs typeface="Arial" panose="020B0604020202020204" pitchFamily="34" charset="0"/>
            </a:rPr>
            <a:t>In diesem Bereich stellst du die Grundlagen für deine Excel-Liste ein.</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Das musst du nur einmal am Anfang machen. Danach arbeitet die Tabelle automatisch für dich. </a:t>
          </a:r>
        </a:p>
        <a:p>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r>
            <a:rPr lang="de-DE" sz="1400">
              <a:solidFill>
                <a:schemeClr val="dk1"/>
              </a:solidFill>
              <a:latin typeface="Arial" panose="020B0604020202020204" pitchFamily="34" charset="0"/>
              <a:ea typeface="+mn-ea"/>
              <a:cs typeface="Arial" panose="020B0604020202020204" pitchFamily="34" charset="0"/>
            </a:rPr>
            <a:t>📅 Startjahr</a:t>
          </a:r>
        </a:p>
        <a:p>
          <a:r>
            <a:rPr lang="de-DE" sz="1400">
              <a:solidFill>
                <a:schemeClr val="dk1"/>
              </a:solidFill>
              <a:latin typeface="Arial" panose="020B0604020202020204" pitchFamily="34" charset="0"/>
              <a:ea typeface="+mn-ea"/>
              <a:cs typeface="Arial" panose="020B0604020202020204" pitchFamily="34" charset="0"/>
            </a:rPr>
            <a:t>Hier trägst du ein, in welchem Jahr du mit der Planung beginnen möchtest.</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Wenn du deine Finanzen ab 2026 tracken möchtest, trägst du 2026 ein.</a:t>
          </a:r>
        </a:p>
        <a:p>
          <a:r>
            <a:rPr lang="de-DE" sz="1400">
              <a:solidFill>
                <a:schemeClr val="dk1"/>
              </a:solidFill>
              <a:latin typeface="Arial" panose="020B0604020202020204" pitchFamily="34" charset="0"/>
              <a:ea typeface="+mn-ea"/>
              <a:cs typeface="Arial" panose="020B0604020202020204" pitchFamily="34" charset="0"/>
            </a:rPr>
            <a:t>Die Excel nutzt dieses Jahr dann automatisch für alle Monate und Berechnungen.</a:t>
          </a:r>
        </a:p>
        <a:p>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r>
            <a:rPr lang="de-DE" sz="1400">
              <a:solidFill>
                <a:schemeClr val="dk1"/>
              </a:solidFill>
              <a:latin typeface="Arial" panose="020B0604020202020204" pitchFamily="34" charset="0"/>
              <a:ea typeface="+mn-ea"/>
              <a:cs typeface="Arial" panose="020B0604020202020204" pitchFamily="34" charset="0"/>
            </a:rPr>
            <a:t>💰 </a:t>
          </a:r>
          <a:r>
            <a:rPr lang="de-DE" sz="1400" b="1">
              <a:solidFill>
                <a:schemeClr val="dk1"/>
              </a:solidFill>
              <a:latin typeface="Arial" panose="020B0604020202020204" pitchFamily="34" charset="0"/>
              <a:ea typeface="+mn-ea"/>
              <a:cs typeface="Arial" panose="020B0604020202020204" pitchFamily="34" charset="0"/>
            </a:rPr>
            <a:t>Spätes monatliches Einkommen</a:t>
          </a:r>
        </a:p>
        <a:p>
          <a:r>
            <a:rPr lang="de-DE" sz="1400">
              <a:solidFill>
                <a:schemeClr val="dk1"/>
              </a:solidFill>
              <a:latin typeface="Arial" panose="020B0604020202020204" pitchFamily="34" charset="0"/>
              <a:ea typeface="+mn-ea"/>
              <a:cs typeface="Arial" panose="020B0604020202020204" pitchFamily="34" charset="0"/>
            </a:rPr>
            <a:t>Hier gibst du an, ob dein Einkommen später im Monat kommt.</a:t>
          </a:r>
        </a:p>
        <a:p>
          <a:endParaRPr lang="de-DE" sz="1400">
            <a:solidFill>
              <a:schemeClr val="dk1"/>
            </a:solidFill>
            <a:latin typeface="Arial" panose="020B0604020202020204" pitchFamily="34" charset="0"/>
            <a:ea typeface="+mn-ea"/>
            <a:cs typeface="Arial" panose="020B0604020202020204" pitchFamily="34" charset="0"/>
          </a:endParaRPr>
        </a:p>
        <a:p>
          <a:r>
            <a:rPr lang="de-DE" sz="1400">
              <a:solidFill>
                <a:schemeClr val="dk1"/>
              </a:solidFill>
              <a:latin typeface="Arial" panose="020B0604020202020204" pitchFamily="34" charset="0"/>
              <a:ea typeface="+mn-ea"/>
              <a:cs typeface="Arial" panose="020B0604020202020204" pitchFamily="34" charset="0"/>
            </a:rPr>
            <a:t>Das kann zum Beispiel sein:</a:t>
          </a:r>
        </a:p>
        <a:p>
          <a:r>
            <a:rPr lang="de-DE" sz="1400">
              <a:solidFill>
                <a:schemeClr val="dk1"/>
              </a:solidFill>
              <a:latin typeface="Arial" panose="020B0604020202020204" pitchFamily="34" charset="0"/>
              <a:ea typeface="+mn-ea"/>
              <a:cs typeface="Arial" panose="020B0604020202020204" pitchFamily="34" charset="0"/>
            </a:rPr>
            <a:t>🧾 Gehalt kommt erst am 15. oder 30/31. des Monats</a:t>
          </a:r>
        </a:p>
        <a:p>
          <a:r>
            <a:rPr lang="de-DE" sz="1400">
              <a:solidFill>
                <a:schemeClr val="dk1"/>
              </a:solidFill>
              <a:latin typeface="Arial" panose="020B0604020202020204" pitchFamily="34" charset="0"/>
              <a:ea typeface="+mn-ea"/>
              <a:cs typeface="Arial" panose="020B0604020202020204" pitchFamily="34" charset="0"/>
            </a:rPr>
            <a:t>🎓 BAföG kommt erst am Ende des Monats</a:t>
          </a:r>
        </a:p>
        <a:p>
          <a:r>
            <a:rPr lang="de-DE" sz="1400">
              <a:solidFill>
                <a:schemeClr val="dk1"/>
              </a:solidFill>
              <a:latin typeface="Arial" panose="020B0604020202020204" pitchFamily="34" charset="0"/>
              <a:ea typeface="+mn-ea"/>
              <a:cs typeface="Arial" panose="020B0604020202020204" pitchFamily="34" charset="0"/>
            </a:rPr>
            <a:t>💼 Nebenjob zahlt später aus</a:t>
          </a:r>
        </a:p>
        <a:p>
          <a:endParaRPr lang="de-DE" sz="1400">
            <a:solidFill>
              <a:schemeClr val="dk1"/>
            </a:solidFill>
            <a:latin typeface="Arial" panose="020B0604020202020204" pitchFamily="34" charset="0"/>
            <a:ea typeface="+mn-ea"/>
            <a:cs typeface="Arial" panose="020B0604020202020204" pitchFamily="34" charset="0"/>
          </a:endParaRPr>
        </a:p>
        <a:p>
          <a:r>
            <a:rPr lang="de-DE" sz="1400">
              <a:solidFill>
                <a:schemeClr val="dk1"/>
              </a:solidFill>
              <a:latin typeface="Arial" panose="020B0604020202020204" pitchFamily="34" charset="0"/>
              <a:ea typeface="+mn-ea"/>
              <a:cs typeface="Arial" panose="020B0604020202020204" pitchFamily="34" charset="0"/>
            </a:rPr>
            <a:t>👉 Wenn das bei dir so ist, stellst du hier auf „Aktiv“ ein.</a:t>
          </a:r>
        </a:p>
        <a:p>
          <a:endParaRPr lang="de-DE" sz="1400">
            <a:solidFill>
              <a:schemeClr val="dk1"/>
            </a:solidFill>
            <a:latin typeface="Arial" panose="020B0604020202020204" pitchFamily="34" charset="0"/>
            <a:ea typeface="+mn-ea"/>
            <a:cs typeface="Arial" panose="020B0604020202020204" pitchFamily="34" charset="0"/>
          </a:endParaRPr>
        </a:p>
        <a:p>
          <a:r>
            <a:rPr lang="de-DE" sz="1400">
              <a:solidFill>
                <a:schemeClr val="dk1"/>
              </a:solidFill>
              <a:latin typeface="Arial" panose="020B0604020202020204" pitchFamily="34" charset="0"/>
              <a:ea typeface="+mn-ea"/>
              <a:cs typeface="Arial" panose="020B0604020202020204" pitchFamily="34" charset="0"/>
            </a:rPr>
            <a:t>Dann weiß die Excel:</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Das Geld gehört eigentlich schon zum nächsten Monat.</a:t>
          </a:r>
        </a:p>
        <a:p>
          <a:endParaRPr lang="de-DE" sz="1400">
            <a:solidFill>
              <a:schemeClr val="dk1"/>
            </a:solidFill>
            <a:latin typeface="Arial" panose="020B0604020202020204" pitchFamily="34" charset="0"/>
            <a:ea typeface="+mn-ea"/>
            <a:cs typeface="Arial" panose="020B0604020202020204" pitchFamily="34" charset="0"/>
          </a:endParaRPr>
        </a:p>
        <a:p>
          <a:endParaRPr lang="de-DE" sz="1400">
            <a:solidFill>
              <a:schemeClr val="dk1"/>
            </a:solidFill>
            <a:latin typeface="Arial" panose="020B0604020202020204" pitchFamily="34" charset="0"/>
            <a:ea typeface="+mn-ea"/>
            <a:cs typeface="Arial" panose="020B0604020202020204" pitchFamily="34" charset="0"/>
          </a:endParaRPr>
        </a:p>
        <a:p>
          <a:r>
            <a:rPr lang="de-DE" sz="1100">
              <a:solidFill>
                <a:schemeClr val="dk1"/>
              </a:solidFill>
              <a:effectLst/>
              <a:latin typeface="+mn-lt"/>
              <a:ea typeface="+mn-ea"/>
              <a:cs typeface="+mn-cs"/>
            </a:rPr>
            <a:t>🧾 </a:t>
          </a:r>
          <a:r>
            <a:rPr lang="de-DE" sz="1400" b="1">
              <a:solidFill>
                <a:schemeClr val="dk1"/>
              </a:solidFill>
              <a:latin typeface="Arial" panose="020B0604020202020204" pitchFamily="34" charset="0"/>
              <a:ea typeface="+mn-ea"/>
              <a:cs typeface="Arial" panose="020B0604020202020204" pitchFamily="34" charset="0"/>
            </a:rPr>
            <a:t>Sparquote in % des Einkommens</a:t>
          </a:r>
        </a:p>
        <a:p>
          <a:endParaRPr lang="de-DE" sz="1400" b="1">
            <a:solidFill>
              <a:schemeClr val="dk1"/>
            </a:solidFill>
            <a:latin typeface="Arial" panose="020B0604020202020204" pitchFamily="34" charset="0"/>
            <a:ea typeface="+mn-ea"/>
            <a:cs typeface="Arial" panose="020B0604020202020204" pitchFamily="34" charset="0"/>
          </a:endParaRPr>
        </a:p>
        <a:p>
          <a:r>
            <a:rPr lang="de-DE" sz="1400">
              <a:solidFill>
                <a:schemeClr val="dk1"/>
              </a:solidFill>
              <a:latin typeface="Arial" panose="020B0604020202020204" pitchFamily="34" charset="0"/>
              <a:ea typeface="+mn-ea"/>
              <a:cs typeface="Arial" panose="020B0604020202020204" pitchFamily="34" charset="0"/>
            </a:rPr>
            <a:t>Hier stellst du ein, wie die Excel deine Sparquote berechnen soll.</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Die Sparquote zeigt, wie viel von deinem Einkommen gespart wird.</a:t>
          </a:r>
        </a:p>
        <a:p>
          <a:endParaRPr lang="de-DE" sz="1400">
            <a:solidFill>
              <a:schemeClr val="dk1"/>
            </a:solidFill>
            <a:latin typeface="Arial" panose="020B0604020202020204" pitchFamily="34" charset="0"/>
            <a:ea typeface="+mn-ea"/>
            <a:cs typeface="Arial" panose="020B0604020202020204" pitchFamily="34" charset="0"/>
          </a:endParaRPr>
        </a:p>
        <a:p>
          <a:r>
            <a:rPr lang="de-DE" sz="1400">
              <a:solidFill>
                <a:schemeClr val="dk1"/>
              </a:solidFill>
              <a:latin typeface="Arial" panose="020B0604020202020204" pitchFamily="34" charset="0"/>
              <a:ea typeface="+mn-ea"/>
              <a:cs typeface="Arial" panose="020B0604020202020204" pitchFamily="34" charset="0"/>
            </a:rPr>
            <a:t>Es gibt zwei Möglichkeiten:</a:t>
          </a:r>
        </a:p>
        <a:p>
          <a:endParaRPr lang="de-DE" sz="1400">
            <a:solidFill>
              <a:schemeClr val="dk1"/>
            </a:solidFill>
            <a:latin typeface="Arial" panose="020B0604020202020204" pitchFamily="34" charset="0"/>
            <a:ea typeface="+mn-ea"/>
            <a:cs typeface="Arial" panose="020B0604020202020204" pitchFamily="34" charset="0"/>
          </a:endParaRPr>
        </a:p>
        <a:p>
          <a:r>
            <a:rPr lang="de-DE" sz="1400" u="sng">
              <a:solidFill>
                <a:schemeClr val="dk1"/>
              </a:solidFill>
              <a:latin typeface="Arial" panose="020B0604020202020204" pitchFamily="34" charset="0"/>
              <a:ea typeface="+mn-ea"/>
              <a:cs typeface="Arial" panose="020B0604020202020204" pitchFamily="34" charset="0"/>
            </a:rPr>
            <a:t>% zugeteilt für Vermögenswerte</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Die Excel zählt alles als Sparen, was du in der Budgetplanung bei Vermögenswerten einträgst.</a:t>
          </a:r>
        </a:p>
        <a:p>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So siehst du, wie viel du bewusst für Sparen oder Investieren einplanst.</a:t>
          </a:r>
        </a:p>
        <a:p>
          <a:endParaRPr lang="de-DE" sz="1400">
            <a:solidFill>
              <a:schemeClr val="dk1"/>
            </a:solidFill>
            <a:latin typeface="Arial" panose="020B0604020202020204" pitchFamily="34" charset="0"/>
            <a:ea typeface="+mn-ea"/>
            <a:cs typeface="Arial" panose="020B0604020202020204" pitchFamily="34" charset="0"/>
          </a:endParaRPr>
        </a:p>
        <a:p>
          <a:r>
            <a:rPr lang="de-DE" sz="1400" u="sng">
              <a:solidFill>
                <a:schemeClr val="dk1"/>
              </a:solidFill>
              <a:latin typeface="Arial" panose="020B0604020202020204" pitchFamily="34" charset="0"/>
              <a:ea typeface="+mn-ea"/>
              <a:cs typeface="Arial" panose="020B0604020202020204" pitchFamily="34" charset="0"/>
            </a:rPr>
            <a:t>% nicht zugeteilt für Ausgaben</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Die Excel schaut, wie viel Geld nach deinen Ausgaben übrig bleibt.</a:t>
          </a:r>
        </a:p>
        <a:p>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Die Sparquote ist dann das Geld, das am Ende des Monats nicht ausgegeben wurde</a:t>
          </a:r>
        </a:p>
        <a:p>
          <a:endParaRPr lang="de-DE" sz="1400">
            <a:solidFill>
              <a:schemeClr val="dk1"/>
            </a:solidFill>
            <a:latin typeface="Arial" panose="020B0604020202020204" pitchFamily="34" charset="0"/>
            <a:ea typeface="+mn-ea"/>
            <a:cs typeface="Arial" panose="020B0604020202020204" pitchFamily="34" charset="0"/>
          </a:endParaRPr>
        </a:p>
      </xdr:txBody>
    </xdr:sp>
    <xdr:clientData/>
  </xdr:twoCellAnchor>
  <xdr:twoCellAnchor>
    <xdr:from>
      <xdr:col>13</xdr:col>
      <xdr:colOff>215673</xdr:colOff>
      <xdr:row>87</xdr:row>
      <xdr:rowOff>156856</xdr:rowOff>
    </xdr:from>
    <xdr:to>
      <xdr:col>23</xdr:col>
      <xdr:colOff>15648</xdr:colOff>
      <xdr:row>139</xdr:row>
      <xdr:rowOff>81643</xdr:rowOff>
    </xdr:to>
    <xdr:sp macro="" textlink="">
      <xdr:nvSpPr>
        <xdr:cNvPr id="4" name="Textfeld 3">
          <a:extLst>
            <a:ext uri="{FF2B5EF4-FFF2-40B4-BE49-F238E27FC236}">
              <a16:creationId xmlns:a16="http://schemas.microsoft.com/office/drawing/2014/main" id="{7534E050-47A3-4324-8799-674C95659CF5}"/>
            </a:ext>
          </a:extLst>
        </xdr:cNvPr>
        <xdr:cNvSpPr txBox="1"/>
      </xdr:nvSpPr>
      <xdr:spPr>
        <a:xfrm>
          <a:off x="10121673" y="16730356"/>
          <a:ext cx="7419975" cy="9830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DE" sz="2400" b="1" u="none">
              <a:latin typeface="Arial" panose="020B0604020202020204" pitchFamily="34" charset="0"/>
              <a:cs typeface="Arial" panose="020B0604020202020204" pitchFamily="34" charset="0"/>
            </a:rPr>
            <a:t>📝 </a:t>
          </a:r>
          <a:r>
            <a:rPr lang="de-DE" sz="2400" b="1" u="sng">
              <a:latin typeface="Arial" panose="020B0604020202020204" pitchFamily="34" charset="0"/>
              <a:cs typeface="Arial" panose="020B0604020202020204" pitchFamily="34" charset="0"/>
            </a:rPr>
            <a:t>Budget Planung</a:t>
          </a:r>
        </a:p>
        <a:p>
          <a:pPr algn="l"/>
          <a:endParaRPr lang="de-DE" sz="2400" b="1" u="sng">
            <a:latin typeface="Arial" panose="020B0604020202020204" pitchFamily="34" charset="0"/>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In diesem Bereich planst du dein Geld für jeden Monat.</a:t>
          </a:r>
        </a:p>
        <a:p>
          <a:pPr algn="l"/>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Du überlegst dir also vorher:</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 Wie viel Geld kommt rein?</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 Wofür willst du dein Geld ausgeben?</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 Wie viel möchtest du sparen oder aufbauen?</a:t>
          </a: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Dieser Wert zeigt dir, ob dein Einkommen vollständig verplant ist.</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Wenn hier 0 € steht, hast du dein Geld komplett auf Ausgaben oder Vermögenswerte verteilt.</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Wenn hier ein Betrag steht, bedeutet das, dass noch Geld übrig ist, das du noch einplanen kannst.</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Die Anzeige hilft dir also zu sehen, ob dein Budget schon vollständig verteilt ist oder noch Geld offen ist.</a:t>
          </a:r>
        </a:p>
        <a:p>
          <a:pPr algn="l"/>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 Einkommen</a:t>
          </a:r>
        </a:p>
        <a:p>
          <a:pPr algn="l"/>
          <a:r>
            <a:rPr lang="de-DE" sz="1400">
              <a:solidFill>
                <a:schemeClr val="dk1"/>
              </a:solidFill>
              <a:latin typeface="Arial" panose="020B0604020202020204" pitchFamily="34" charset="0"/>
              <a:ea typeface="+mn-ea"/>
              <a:cs typeface="Arial" panose="020B0604020202020204" pitchFamily="34" charset="0"/>
            </a:rPr>
            <a:t>Hier trägst du ein, welches Geld du jeden Monat bekommst.</a:t>
          </a:r>
        </a:p>
        <a:p>
          <a:pPr algn="l"/>
          <a:r>
            <a:rPr lang="de-DE" sz="1400">
              <a:solidFill>
                <a:schemeClr val="dk1"/>
              </a:solidFill>
              <a:latin typeface="Arial" panose="020B0604020202020204" pitchFamily="34" charset="0"/>
              <a:ea typeface="+mn-ea"/>
              <a:cs typeface="Arial" panose="020B0604020202020204" pitchFamily="34" charset="0"/>
            </a:rPr>
            <a:t>Schreibe in jede Zeile woher das Geld kommt</a:t>
          </a:r>
          <a:r>
            <a:rPr lang="de-DE" sz="1400" baseline="0">
              <a:solidFill>
                <a:schemeClr val="dk1"/>
              </a:solidFill>
              <a:latin typeface="Arial" panose="020B0604020202020204" pitchFamily="34" charset="0"/>
              <a:ea typeface="+mn-ea"/>
              <a:cs typeface="Arial" panose="020B0604020202020204" pitchFamily="34" charset="0"/>
            </a:rPr>
            <a:t> und t</a:t>
          </a:r>
          <a:r>
            <a:rPr lang="de-DE" sz="1400">
              <a:solidFill>
                <a:schemeClr val="dk1"/>
              </a:solidFill>
              <a:latin typeface="Arial" panose="020B0604020202020204" pitchFamily="34" charset="0"/>
              <a:ea typeface="+mn-ea"/>
              <a:cs typeface="Arial" panose="020B0604020202020204" pitchFamily="34" charset="0"/>
            </a:rPr>
            <a:t>rage daneben ein, wie viel Geld du bekommst.</a:t>
          </a: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 Ausgaben</a:t>
          </a:r>
        </a:p>
        <a:p>
          <a:pPr algn="l"/>
          <a:r>
            <a:rPr lang="de-DE" sz="1400">
              <a:solidFill>
                <a:schemeClr val="dk1"/>
              </a:solidFill>
              <a:latin typeface="Arial" panose="020B0604020202020204" pitchFamily="34" charset="0"/>
              <a:ea typeface="+mn-ea"/>
              <a:cs typeface="Arial" panose="020B0604020202020204" pitchFamily="34" charset="0"/>
            </a:rPr>
            <a:t>Hier planst du, wofür du dein Geld ausgeben möchtest.</a:t>
          </a:r>
        </a:p>
        <a:p>
          <a:pPr algn="l"/>
          <a:r>
            <a:rPr lang="de-DE" sz="1400">
              <a:solidFill>
                <a:schemeClr val="dk1"/>
              </a:solidFill>
              <a:latin typeface="Arial" panose="020B0604020202020204" pitchFamily="34" charset="0"/>
              <a:ea typeface="+mn-ea"/>
              <a:cs typeface="Arial" panose="020B0604020202020204" pitchFamily="34" charset="0"/>
            </a:rPr>
            <a:t>Trage ein, für was du Geld ausgibst</a:t>
          </a:r>
          <a:r>
            <a:rPr lang="de-DE" sz="1400" baseline="0">
              <a:solidFill>
                <a:schemeClr val="dk1"/>
              </a:solidFill>
              <a:latin typeface="Arial" panose="020B0604020202020204" pitchFamily="34" charset="0"/>
              <a:ea typeface="+mn-ea"/>
              <a:cs typeface="Arial" panose="020B0604020202020204" pitchFamily="34" charset="0"/>
            </a:rPr>
            <a:t> und schreibe </a:t>
          </a:r>
          <a:r>
            <a:rPr lang="de-DE" sz="1400">
              <a:solidFill>
                <a:schemeClr val="dk1"/>
              </a:solidFill>
              <a:latin typeface="Arial" panose="020B0604020202020204" pitchFamily="34" charset="0"/>
              <a:ea typeface="+mn-ea"/>
              <a:cs typeface="Arial" panose="020B0604020202020204" pitchFamily="34" charset="0"/>
            </a:rPr>
            <a:t>daneben, wie viel Geld du dafür einplanst</a:t>
          </a:r>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 Vermögenswerte</a:t>
          </a:r>
        </a:p>
        <a:p>
          <a:pPr algn="l"/>
          <a:r>
            <a:rPr lang="de-DE" sz="1400">
              <a:solidFill>
                <a:schemeClr val="dk1"/>
              </a:solidFill>
              <a:latin typeface="Arial" panose="020B0604020202020204" pitchFamily="34" charset="0"/>
              <a:ea typeface="+mn-ea"/>
              <a:cs typeface="Arial" panose="020B0604020202020204" pitchFamily="34" charset="0"/>
            </a:rPr>
            <a:t>Hier planst du Geld, das du nicht ausgibst, sondern aufbaust.</a:t>
          </a:r>
        </a:p>
        <a:p>
          <a:pPr algn="l"/>
          <a:r>
            <a:rPr lang="de-DE" sz="1400">
              <a:solidFill>
                <a:schemeClr val="dk1"/>
              </a:solidFill>
              <a:latin typeface="Arial" panose="020B0604020202020204" pitchFamily="34" charset="0"/>
              <a:ea typeface="+mn-ea"/>
              <a:cs typeface="Arial" panose="020B0604020202020204" pitchFamily="34" charset="0"/>
            </a:rPr>
            <a:t>Das ist Geld, das für deine Zukunft arbeitet</a:t>
          </a:r>
          <a:r>
            <a:rPr lang="de-DE" sz="1400" baseline="0">
              <a:solidFill>
                <a:schemeClr val="dk1"/>
              </a:solidFill>
              <a:latin typeface="Arial" panose="020B0604020202020204" pitchFamily="34" charset="0"/>
              <a:ea typeface="+mn-ea"/>
              <a:cs typeface="Arial" panose="020B0604020202020204" pitchFamily="34" charset="0"/>
            </a:rPr>
            <a:t> und s</a:t>
          </a:r>
          <a:r>
            <a:rPr lang="de-DE" sz="1400">
              <a:solidFill>
                <a:schemeClr val="dk1"/>
              </a:solidFill>
              <a:latin typeface="Arial" panose="020B0604020202020204" pitchFamily="34" charset="0"/>
              <a:ea typeface="+mn-ea"/>
              <a:cs typeface="Arial" panose="020B0604020202020204" pitchFamily="34" charset="0"/>
            </a:rPr>
            <a:t>chreibe auf, wo du Geld anlegen oder sparen möchtest.</a:t>
          </a:r>
        </a:p>
        <a:p>
          <a:pPr algn="l"/>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 Ziel der Budget Planung</a:t>
          </a:r>
        </a:p>
        <a:p>
          <a:pPr algn="l"/>
          <a:r>
            <a:rPr lang="de-DE" sz="1400">
              <a:solidFill>
                <a:schemeClr val="dk1"/>
              </a:solidFill>
              <a:latin typeface="Arial" panose="020B0604020202020204" pitchFamily="34" charset="0"/>
              <a:ea typeface="+mn-ea"/>
              <a:cs typeface="Arial" panose="020B0604020202020204" pitchFamily="34" charset="0"/>
            </a:rPr>
            <a:t>✔️ du gibst nicht mehr aus als du hast</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 du sparst regelmäßig Geld</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 du behältst die Kontrolle über deine Finanzen.</a:t>
          </a:r>
        </a:p>
        <a:p>
          <a:pPr algn="l"/>
          <a:endParaRPr lang="de-DE" sz="1100">
            <a:latin typeface="Arial" panose="020B0604020202020204" pitchFamily="34" charset="0"/>
            <a:cs typeface="Arial" panose="020B0604020202020204" pitchFamily="34" charset="0"/>
          </a:endParaRPr>
        </a:p>
      </xdr:txBody>
    </xdr:sp>
    <xdr:clientData/>
  </xdr:twoCellAnchor>
  <xdr:twoCellAnchor>
    <xdr:from>
      <xdr:col>13</xdr:col>
      <xdr:colOff>256495</xdr:colOff>
      <xdr:row>144</xdr:row>
      <xdr:rowOff>0</xdr:rowOff>
    </xdr:from>
    <xdr:to>
      <xdr:col>23</xdr:col>
      <xdr:colOff>56470</xdr:colOff>
      <xdr:row>180</xdr:row>
      <xdr:rowOff>108857</xdr:rowOff>
    </xdr:to>
    <xdr:sp macro="" textlink="">
      <xdr:nvSpPr>
        <xdr:cNvPr id="5" name="Textfeld 4">
          <a:extLst>
            <a:ext uri="{FF2B5EF4-FFF2-40B4-BE49-F238E27FC236}">
              <a16:creationId xmlns:a16="http://schemas.microsoft.com/office/drawing/2014/main" id="{21C4B0CC-A1A2-477B-8CB3-D154C2CD4FE5}"/>
            </a:ext>
          </a:extLst>
        </xdr:cNvPr>
        <xdr:cNvSpPr txBox="1"/>
      </xdr:nvSpPr>
      <xdr:spPr>
        <a:xfrm>
          <a:off x="10162495" y="27432000"/>
          <a:ext cx="7419975" cy="6966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DE" sz="2400" b="1">
              <a:latin typeface="Arial" panose="020B0604020202020204" pitchFamily="34" charset="0"/>
              <a:cs typeface="Arial" panose="020B0604020202020204" pitchFamily="34" charset="0"/>
            </a:rPr>
            <a:t>📒 </a:t>
          </a:r>
          <a:r>
            <a:rPr lang="de-DE" sz="2400" b="1" u="sng">
              <a:latin typeface="Arial" panose="020B0604020202020204" pitchFamily="34" charset="0"/>
              <a:cs typeface="Arial" panose="020B0604020202020204" pitchFamily="34" charset="0"/>
            </a:rPr>
            <a:t>Budget Aufzeichnungen</a:t>
          </a:r>
        </a:p>
        <a:p>
          <a:pPr algn="l"/>
          <a:endParaRPr lang="de-DE" sz="2400" b="1">
            <a:latin typeface="Arial" panose="020B0604020202020204" pitchFamily="34" charset="0"/>
            <a:cs typeface="Arial" panose="020B0604020202020204" pitchFamily="34" charset="0"/>
          </a:endParaRPr>
        </a:p>
        <a:p>
          <a:pPr marL="0" indent="0" algn="l"/>
          <a:r>
            <a:rPr lang="de-DE" sz="1400">
              <a:solidFill>
                <a:schemeClr val="dk1"/>
              </a:solidFill>
              <a:latin typeface="Arial" panose="020B0604020202020204" pitchFamily="34" charset="0"/>
              <a:ea typeface="+mn-ea"/>
              <a:cs typeface="Arial" panose="020B0604020202020204" pitchFamily="34" charset="0"/>
            </a:rPr>
            <a:t>In diesem Bereich trägst du ein, wofür du dein Geld wirklich ausgegeben hast.</a:t>
          </a:r>
        </a:p>
        <a:p>
          <a:pPr marL="0" indent="0" algn="l"/>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Hier dokumentierst du also alle Ausgaben und Einnahmen, die im Alltag passieren.</a:t>
          </a:r>
        </a:p>
        <a:p>
          <a:pPr marL="0" indent="0" algn="l"/>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marL="0" indent="0" algn="l"/>
          <a:r>
            <a:rPr lang="de-DE" sz="1400" b="1">
              <a:solidFill>
                <a:schemeClr val="dk1"/>
              </a:solidFill>
              <a:latin typeface="Arial" panose="020B0604020202020204" pitchFamily="34" charset="0"/>
              <a:ea typeface="+mn-ea"/>
              <a:cs typeface="Arial" panose="020B0604020202020204" pitchFamily="34" charset="0"/>
            </a:rPr>
            <a:t>Effektivdatum</a:t>
          </a:r>
        </a:p>
        <a:p>
          <a:pPr marL="0" indent="0" algn="l"/>
          <a:endParaRPr lang="de-DE" sz="1400">
            <a:solidFill>
              <a:schemeClr val="dk1"/>
            </a:solidFill>
            <a:latin typeface="Arial" panose="020B0604020202020204" pitchFamily="34" charset="0"/>
            <a:ea typeface="+mn-ea"/>
            <a:cs typeface="Arial" panose="020B0604020202020204" pitchFamily="34" charset="0"/>
          </a:endParaRPr>
        </a:p>
        <a:p>
          <a:pPr marL="0" indent="0" algn="l"/>
          <a:r>
            <a:rPr lang="de-DE" sz="1400">
              <a:solidFill>
                <a:schemeClr val="dk1"/>
              </a:solidFill>
              <a:latin typeface="Arial" panose="020B0604020202020204" pitchFamily="34" charset="0"/>
              <a:ea typeface="+mn-ea"/>
              <a:cs typeface="Arial" panose="020B0604020202020204" pitchFamily="34" charset="0"/>
            </a:rPr>
            <a:t>Das Effektivdatum wird automatisch von der Excel berechnet und hängt mit der Einstellung „Spätes monatliches Einkommen“ zusammen.</a:t>
          </a:r>
        </a:p>
        <a:p>
          <a:pPr marL="0" indent="0" algn="l"/>
          <a:endParaRPr lang="de-DE" sz="1400">
            <a:solidFill>
              <a:schemeClr val="dk1"/>
            </a:solidFill>
            <a:latin typeface="Arial" panose="020B0604020202020204" pitchFamily="34" charset="0"/>
            <a:ea typeface="+mn-ea"/>
            <a:cs typeface="Arial" panose="020B0604020202020204" pitchFamily="34" charset="0"/>
          </a:endParaRPr>
        </a:p>
        <a:p>
          <a:pPr marL="0" indent="0" algn="l"/>
          <a:r>
            <a:rPr lang="de-DE" sz="1400">
              <a:solidFill>
                <a:schemeClr val="dk1"/>
              </a:solidFill>
              <a:latin typeface="Arial" panose="020B0604020202020204" pitchFamily="34" charset="0"/>
              <a:ea typeface="+mn-ea"/>
              <a:cs typeface="Arial" panose="020B0604020202020204" pitchFamily="34" charset="0"/>
            </a:rPr>
            <a:t>Wenn dein Einkommen erst spät im Monat kommt, kann die Excel dieses Geld automatisch dem nächsten Monat zuordnen.</a:t>
          </a:r>
        </a:p>
        <a:p>
          <a:pPr marL="0" indent="0" algn="l"/>
          <a:endParaRPr lang="de-DE" sz="1400">
            <a:solidFill>
              <a:schemeClr val="dk1"/>
            </a:solidFill>
            <a:latin typeface="Arial" panose="020B0604020202020204" pitchFamily="34" charset="0"/>
            <a:ea typeface="+mn-ea"/>
            <a:cs typeface="Arial" panose="020B0604020202020204" pitchFamily="34" charset="0"/>
          </a:endParaRPr>
        </a:p>
        <a:p>
          <a:pPr marL="0" indent="0" algn="l"/>
          <a:r>
            <a:rPr lang="de-DE" sz="1400">
              <a:solidFill>
                <a:schemeClr val="dk1"/>
              </a:solidFill>
              <a:latin typeface="Arial" panose="020B0604020202020204" pitchFamily="34" charset="0"/>
              <a:ea typeface="+mn-ea"/>
              <a:cs typeface="Arial" panose="020B0604020202020204" pitchFamily="34" charset="0"/>
            </a:rPr>
            <a:t>So werden Einnahmen und Ausgaben im Dashboard dem richtigen Monat zugerechnet.</a:t>
          </a:r>
        </a:p>
        <a:p>
          <a:pPr marL="0" indent="0" algn="l"/>
          <a:endParaRPr lang="de-DE" sz="1400">
            <a:solidFill>
              <a:schemeClr val="dk1"/>
            </a:solidFill>
            <a:latin typeface="Arial" panose="020B0604020202020204" pitchFamily="34" charset="0"/>
            <a:ea typeface="+mn-ea"/>
            <a:cs typeface="Arial" panose="020B0604020202020204" pitchFamily="34" charset="0"/>
          </a:endParaRPr>
        </a:p>
        <a:p>
          <a:pPr marL="0" indent="0" algn="l"/>
          <a:r>
            <a:rPr lang="de-DE" sz="1400">
              <a:solidFill>
                <a:schemeClr val="dk1"/>
              </a:solidFill>
              <a:latin typeface="Arial" panose="020B0604020202020204" pitchFamily="34" charset="0"/>
              <a:ea typeface="+mn-ea"/>
              <a:cs typeface="Arial" panose="020B0604020202020204" pitchFamily="34" charset="0"/>
            </a:rPr>
            <a:t>➕</a:t>
          </a:r>
          <a:r>
            <a:rPr lang="de-DE" sz="1400" b="1">
              <a:solidFill>
                <a:schemeClr val="dk1"/>
              </a:solidFill>
              <a:latin typeface="Arial" panose="020B0604020202020204" pitchFamily="34" charset="0"/>
              <a:ea typeface="+mn-ea"/>
              <a:cs typeface="Arial" panose="020B0604020202020204" pitchFamily="34" charset="0"/>
            </a:rPr>
            <a:t> Neuen</a:t>
          </a:r>
          <a:r>
            <a:rPr lang="de-DE" sz="1400" b="1" baseline="0">
              <a:solidFill>
                <a:schemeClr val="dk1"/>
              </a:solidFill>
              <a:latin typeface="Arial" panose="020B0604020202020204" pitchFamily="34" charset="0"/>
              <a:ea typeface="+mn-ea"/>
              <a:cs typeface="Arial" panose="020B0604020202020204" pitchFamily="34" charset="0"/>
            </a:rPr>
            <a:t> Eintrag</a:t>
          </a:r>
          <a:r>
            <a:rPr lang="de-DE" sz="1400" b="1">
              <a:solidFill>
                <a:schemeClr val="dk1"/>
              </a:solidFill>
              <a:latin typeface="Arial" panose="020B0604020202020204" pitchFamily="34" charset="0"/>
              <a:ea typeface="+mn-ea"/>
              <a:cs typeface="Arial" panose="020B0604020202020204" pitchFamily="34" charset="0"/>
            </a:rPr>
            <a:t> hinzufügen</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Einfach unter dem letzten Eintrag ein neues Datum eingeben, dann erweitert sich die Tabelle automatisch von selbst.</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Du kannst also einfach immer weiter neue Daten eintragen. </a:t>
          </a:r>
        </a:p>
        <a:p>
          <a:pPr marL="0" indent="0" algn="l"/>
          <a:endParaRPr lang="de-DE" sz="1400">
            <a:solidFill>
              <a:schemeClr val="dk1"/>
            </a:solidFill>
            <a:latin typeface="Arial" panose="020B0604020202020204" pitchFamily="34" charset="0"/>
            <a:ea typeface="+mn-ea"/>
            <a:cs typeface="Arial" panose="020B0604020202020204" pitchFamily="34" charset="0"/>
          </a:endParaRPr>
        </a:p>
        <a:p>
          <a:pPr marL="0" indent="0" algn="l"/>
          <a:r>
            <a:rPr lang="de-DE" sz="1400">
              <a:solidFill>
                <a:schemeClr val="dk1"/>
              </a:solidFill>
              <a:latin typeface="Arial" panose="020B0604020202020204" pitchFamily="34" charset="0"/>
              <a:ea typeface="+mn-ea"/>
              <a:cs typeface="Arial" panose="020B0604020202020204" pitchFamily="34" charset="0"/>
            </a:rPr>
            <a:t>Trage deine Ausgaben am besten:</a:t>
          </a:r>
        </a:p>
        <a:p>
          <a:pPr marL="0" indent="0" algn="l"/>
          <a:endParaRPr lang="de-DE" sz="1400">
            <a:solidFill>
              <a:schemeClr val="dk1"/>
            </a:solidFill>
            <a:latin typeface="Arial" panose="020B0604020202020204" pitchFamily="34" charset="0"/>
            <a:ea typeface="+mn-ea"/>
            <a:cs typeface="Arial" panose="020B0604020202020204" pitchFamily="34" charset="0"/>
          </a:endParaRPr>
        </a:p>
        <a:p>
          <a:pPr marL="0" indent="0" algn="l"/>
          <a:r>
            <a:rPr lang="de-DE" sz="1400">
              <a:solidFill>
                <a:schemeClr val="dk1"/>
              </a:solidFill>
              <a:latin typeface="Arial" panose="020B0604020202020204" pitchFamily="34" charset="0"/>
              <a:ea typeface="+mn-ea"/>
              <a:cs typeface="Arial" panose="020B0604020202020204" pitchFamily="34" charset="0"/>
            </a:rPr>
            <a:t>📅 jeden Tag oder</a:t>
          </a:r>
        </a:p>
        <a:p>
          <a:pPr marL="0" indent="0" algn="l"/>
          <a:r>
            <a:rPr lang="de-DE" sz="1400">
              <a:solidFill>
                <a:schemeClr val="dk1"/>
              </a:solidFill>
              <a:latin typeface="Arial" panose="020B0604020202020204" pitchFamily="34" charset="0"/>
              <a:ea typeface="+mn-ea"/>
              <a:cs typeface="Arial" panose="020B0604020202020204" pitchFamily="34" charset="0"/>
            </a:rPr>
            <a:t>📆 einmal pro Woche</a:t>
          </a:r>
        </a:p>
        <a:p>
          <a:pPr marL="0" indent="0" algn="l"/>
          <a:endParaRPr lang="de-DE" sz="1400">
            <a:solidFill>
              <a:schemeClr val="dk1"/>
            </a:solidFill>
            <a:latin typeface="Arial" panose="020B0604020202020204" pitchFamily="34" charset="0"/>
            <a:ea typeface="+mn-ea"/>
            <a:cs typeface="Arial" panose="020B0604020202020204" pitchFamily="34" charset="0"/>
          </a:endParaRPr>
        </a:p>
        <a:p>
          <a:pPr marL="0" indent="0" algn="l"/>
          <a:r>
            <a:rPr lang="de-DE" sz="1400">
              <a:solidFill>
                <a:schemeClr val="dk1"/>
              </a:solidFill>
              <a:latin typeface="Arial" panose="020B0604020202020204" pitchFamily="34" charset="0"/>
              <a:ea typeface="+mn-ea"/>
              <a:cs typeface="Arial" panose="020B0604020202020204" pitchFamily="34" charset="0"/>
            </a:rPr>
            <a:t>Dann behältst du immer den Überblick über dein Geld. </a:t>
          </a:r>
        </a:p>
        <a:p>
          <a:pPr algn="l"/>
          <a:endParaRPr lang="de-DE" sz="1100">
            <a:latin typeface="Arial" panose="020B0604020202020204" pitchFamily="34" charset="0"/>
            <a:cs typeface="Arial" panose="020B0604020202020204" pitchFamily="34" charset="0"/>
          </a:endParaRPr>
        </a:p>
      </xdr:txBody>
    </xdr:sp>
    <xdr:clientData/>
  </xdr:twoCellAnchor>
  <xdr:twoCellAnchor>
    <xdr:from>
      <xdr:col>17</xdr:col>
      <xdr:colOff>619123</xdr:colOff>
      <xdr:row>25</xdr:row>
      <xdr:rowOff>0</xdr:rowOff>
    </xdr:from>
    <xdr:to>
      <xdr:col>18</xdr:col>
      <xdr:colOff>632730</xdr:colOff>
      <xdr:row>29</xdr:row>
      <xdr:rowOff>170089</xdr:rowOff>
    </xdr:to>
    <xdr:sp macro="" textlink="">
      <xdr:nvSpPr>
        <xdr:cNvPr id="11" name="Pfeil: nach rechts 10">
          <a:extLst>
            <a:ext uri="{FF2B5EF4-FFF2-40B4-BE49-F238E27FC236}">
              <a16:creationId xmlns:a16="http://schemas.microsoft.com/office/drawing/2014/main" id="{2343A70E-9C20-DBF5-AB29-603A3860E3C7}"/>
            </a:ext>
          </a:extLst>
        </xdr:cNvPr>
        <xdr:cNvSpPr/>
      </xdr:nvSpPr>
      <xdr:spPr>
        <a:xfrm rot="5400000">
          <a:off x="13494882" y="4840741"/>
          <a:ext cx="932089" cy="775607"/>
        </a:xfrm>
        <a:prstGeom prst="rightArrow">
          <a:avLst/>
        </a:prstGeom>
        <a:solidFill>
          <a:schemeClr val="tx1">
            <a:lumMod val="95000"/>
            <a:lumOff val="5000"/>
          </a:schemeClr>
        </a:solidFill>
        <a:ln>
          <a:solidFill>
            <a:schemeClr val="tx1"/>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256495</xdr:colOff>
      <xdr:row>181</xdr:row>
      <xdr:rowOff>127369</xdr:rowOff>
    </xdr:from>
    <xdr:to>
      <xdr:col>23</xdr:col>
      <xdr:colOff>56470</xdr:colOff>
      <xdr:row>303</xdr:row>
      <xdr:rowOff>122464</xdr:rowOff>
    </xdr:to>
    <xdr:sp macro="" textlink="">
      <xdr:nvSpPr>
        <xdr:cNvPr id="15" name="Textfeld 14">
          <a:extLst>
            <a:ext uri="{FF2B5EF4-FFF2-40B4-BE49-F238E27FC236}">
              <a16:creationId xmlns:a16="http://schemas.microsoft.com/office/drawing/2014/main" id="{0D5E3B68-C635-4B70-8595-62C9C011D928}"/>
            </a:ext>
          </a:extLst>
        </xdr:cNvPr>
        <xdr:cNvSpPr txBox="1"/>
      </xdr:nvSpPr>
      <xdr:spPr>
        <a:xfrm>
          <a:off x="10162495" y="34607869"/>
          <a:ext cx="7419975" cy="23236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DE" sz="2400" b="1">
              <a:latin typeface="Arial" panose="020B0604020202020204" pitchFamily="34" charset="0"/>
              <a:cs typeface="Arial" panose="020B0604020202020204" pitchFamily="34" charset="0"/>
            </a:rPr>
            <a:t>📊 </a:t>
          </a:r>
          <a:r>
            <a:rPr lang="de-DE" sz="2400" b="1" u="sng">
              <a:latin typeface="Arial" panose="020B0604020202020204" pitchFamily="34" charset="0"/>
              <a:cs typeface="Arial" panose="020B0604020202020204" pitchFamily="34" charset="0"/>
            </a:rPr>
            <a:t>Dashboard</a:t>
          </a:r>
        </a:p>
        <a:p>
          <a:pPr algn="l"/>
          <a:endParaRPr lang="de-DE" sz="2400" b="1">
            <a:latin typeface="Arial" panose="020B0604020202020204" pitchFamily="34" charset="0"/>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Das Dashboard ist die Übersichtsseite deiner Excel.</a:t>
          </a:r>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Hier siehst du auf einen Blick, wie dein Geld gerade aussieht. </a:t>
          </a:r>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Oben rechts kannst du einstellen:</a:t>
          </a:r>
        </a:p>
        <a:p>
          <a:pPr algn="l"/>
          <a:r>
            <a:rPr lang="de-DE" sz="1400">
              <a:solidFill>
                <a:schemeClr val="dk1"/>
              </a:solidFill>
              <a:latin typeface="Arial" panose="020B0604020202020204" pitchFamily="34" charset="0"/>
              <a:ea typeface="+mn-ea"/>
              <a:cs typeface="Arial" panose="020B0604020202020204" pitchFamily="34" charset="0"/>
            </a:rPr>
            <a:t>📆 welches Jahr du sehen willst</a:t>
          </a:r>
        </a:p>
        <a:p>
          <a:pPr algn="l"/>
          <a:r>
            <a:rPr lang="de-DE" sz="1400">
              <a:solidFill>
                <a:schemeClr val="dk1"/>
              </a:solidFill>
              <a:latin typeface="Arial" panose="020B0604020202020204" pitchFamily="34" charset="0"/>
              <a:ea typeface="+mn-ea"/>
              <a:cs typeface="Arial" panose="020B0604020202020204" pitchFamily="34" charset="0"/>
            </a:rPr>
            <a:t>🕒 welchen Zeitraum du anschauen möchtest</a:t>
          </a:r>
        </a:p>
        <a:p>
          <a:pPr algn="l"/>
          <a:endParaRPr lang="de-DE" sz="1400">
            <a:solidFill>
              <a:schemeClr val="dk1"/>
            </a:solidFill>
            <a:latin typeface="Arial" panose="020B0604020202020204" pitchFamily="34" charset="0"/>
            <a:ea typeface="+mn-ea"/>
            <a:cs typeface="Arial" panose="020B0604020202020204" pitchFamily="34" charset="0"/>
          </a:endParaRPr>
        </a:p>
        <a:p>
          <a:pPr algn="l"/>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Die große Tabelle</a:t>
          </a:r>
        </a:p>
        <a:p>
          <a:pPr algn="l"/>
          <a:endParaRPr lang="de-DE" sz="1400" b="1">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Diese Tabelle zeigt dir 3 große Bereiche:</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 Einkommen</a:t>
          </a:r>
        </a:p>
        <a:p>
          <a:pPr algn="l"/>
          <a:r>
            <a:rPr lang="de-DE" sz="1400">
              <a:solidFill>
                <a:schemeClr val="dk1"/>
              </a:solidFill>
              <a:latin typeface="Arial" panose="020B0604020202020204" pitchFamily="34" charset="0"/>
              <a:ea typeface="+mn-ea"/>
              <a:cs typeface="Arial" panose="020B0604020202020204" pitchFamily="34" charset="0"/>
            </a:rPr>
            <a:t>💸 Ausgaben</a:t>
          </a:r>
        </a:p>
        <a:p>
          <a:pPr algn="l"/>
          <a:r>
            <a:rPr lang="de-DE" sz="1400">
              <a:solidFill>
                <a:schemeClr val="dk1"/>
              </a:solidFill>
              <a:latin typeface="Arial" panose="020B0604020202020204" pitchFamily="34" charset="0"/>
              <a:ea typeface="+mn-ea"/>
              <a:cs typeface="Arial" panose="020B0604020202020204" pitchFamily="34" charset="0"/>
            </a:rPr>
            <a:t>💎 Vermögenswerte</a:t>
          </a:r>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Die Spalten in der großen Tabelle:</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1. Name der Kategorie</a:t>
          </a:r>
        </a:p>
        <a:p>
          <a:pPr algn="l"/>
          <a:r>
            <a:rPr lang="de-DE" sz="1400">
              <a:solidFill>
                <a:schemeClr val="dk1"/>
              </a:solidFill>
              <a:latin typeface="Arial" panose="020B0604020202020204" pitchFamily="34" charset="0"/>
              <a:ea typeface="+mn-ea"/>
              <a:cs typeface="Arial" panose="020B0604020202020204" pitchFamily="34" charset="0"/>
            </a:rPr>
            <a:t>Hier steht, welche Kategorie gemeint ist.</a:t>
          </a:r>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2. Eingetragen</a:t>
          </a:r>
        </a:p>
        <a:p>
          <a:pPr algn="l"/>
          <a:r>
            <a:rPr lang="de-DE" sz="1400">
              <a:solidFill>
                <a:schemeClr val="dk1"/>
              </a:solidFill>
              <a:latin typeface="Arial" panose="020B0604020202020204" pitchFamily="34" charset="0"/>
              <a:ea typeface="+mn-ea"/>
              <a:cs typeface="Arial" panose="020B0604020202020204" pitchFamily="34" charset="0"/>
            </a:rPr>
            <a:t>Hier siehst du, was du wirklich eingetragen hast.</a:t>
          </a:r>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3. Budget</a:t>
          </a:r>
        </a:p>
        <a:p>
          <a:pPr algn="l"/>
          <a:r>
            <a:rPr lang="de-DE" sz="1400">
              <a:solidFill>
                <a:schemeClr val="dk1"/>
              </a:solidFill>
              <a:latin typeface="Arial" panose="020B0604020202020204" pitchFamily="34" charset="0"/>
              <a:ea typeface="+mn-ea"/>
              <a:cs typeface="Arial" panose="020B0604020202020204" pitchFamily="34" charset="0"/>
            </a:rPr>
            <a:t>Hier siehst du, was du vorher geplant hast.</a:t>
          </a:r>
        </a:p>
        <a:p>
          <a:pPr algn="l"/>
          <a:r>
            <a:rPr lang="de-DE" sz="1400">
              <a:solidFill>
                <a:schemeClr val="dk1"/>
              </a:solidFill>
              <a:latin typeface="Arial" panose="020B0604020202020204" pitchFamily="34" charset="0"/>
              <a:ea typeface="+mn-ea"/>
              <a:cs typeface="Arial" panose="020B0604020202020204" pitchFamily="34" charset="0"/>
            </a:rPr>
            <a:t>Also dein Zielwert.</a:t>
          </a:r>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4. % Vervollständigt</a:t>
          </a:r>
        </a:p>
        <a:p>
          <a:pPr algn="l"/>
          <a:r>
            <a:rPr lang="de-DE" sz="1400">
              <a:solidFill>
                <a:schemeClr val="dk1"/>
              </a:solidFill>
              <a:latin typeface="Arial" panose="020B0604020202020204" pitchFamily="34" charset="0"/>
              <a:ea typeface="+mn-ea"/>
              <a:cs typeface="Arial" panose="020B0604020202020204" pitchFamily="34" charset="0"/>
            </a:rPr>
            <a:t>Diese Spalte zeigt dir, wie viel vom Budget schon benutzt wurde.</a:t>
          </a:r>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5. Übrig</a:t>
          </a:r>
        </a:p>
        <a:p>
          <a:pPr algn="l"/>
          <a:r>
            <a:rPr lang="de-DE" sz="1400">
              <a:solidFill>
                <a:schemeClr val="dk1"/>
              </a:solidFill>
              <a:latin typeface="Arial" panose="020B0604020202020204" pitchFamily="34" charset="0"/>
              <a:ea typeface="+mn-ea"/>
              <a:cs typeface="Arial" panose="020B0604020202020204" pitchFamily="34" charset="0"/>
            </a:rPr>
            <a:t>Hier steht, wie viel noch übrig ist, wenn du unter deinem Budget liegst.</a:t>
          </a:r>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6. Überschuss</a:t>
          </a:r>
        </a:p>
        <a:p>
          <a:pPr algn="l"/>
          <a:r>
            <a:rPr lang="de-DE" sz="1400">
              <a:solidFill>
                <a:schemeClr val="dk1"/>
              </a:solidFill>
              <a:latin typeface="Arial" panose="020B0604020202020204" pitchFamily="34" charset="0"/>
              <a:ea typeface="+mn-ea"/>
              <a:cs typeface="Arial" panose="020B0604020202020204" pitchFamily="34" charset="0"/>
            </a:rPr>
            <a:t>Hier steht, wie viel zu viel du bereits ausgegeben hast.</a:t>
          </a:r>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 Diagramm 1:</a:t>
          </a:r>
          <a:r>
            <a:rPr lang="de-DE" sz="1400">
              <a:solidFill>
                <a:schemeClr val="dk1"/>
              </a:solidFill>
              <a:latin typeface="Arial" panose="020B0604020202020204" pitchFamily="34" charset="0"/>
              <a:ea typeface="+mn-ea"/>
              <a:cs typeface="Arial" panose="020B0604020202020204" pitchFamily="34" charset="0"/>
            </a:rPr>
            <a:t> </a:t>
          </a:r>
          <a:r>
            <a:rPr lang="de-DE" sz="1400" b="1">
              <a:solidFill>
                <a:schemeClr val="dk1"/>
              </a:solidFill>
              <a:latin typeface="Arial" panose="020B0604020202020204" pitchFamily="34" charset="0"/>
              <a:ea typeface="+mn-ea"/>
              <a:cs typeface="Arial" panose="020B0604020202020204" pitchFamily="34" charset="0"/>
            </a:rPr>
            <a:t>Einkommen-Verteilung</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Dieses Diagramm zeigt dir, woher dein Geld kommt.</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Daraus kannst du erkennen:</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effectLst/>
              <a:latin typeface="Arial" panose="020B0604020202020204" pitchFamily="34" charset="0"/>
              <a:ea typeface="+mn-ea"/>
              <a:cs typeface="Arial" panose="020B0604020202020204" pitchFamily="34" charset="0"/>
            </a:rPr>
            <a:t>👉</a:t>
          </a:r>
          <a:r>
            <a:rPr lang="de-DE" sz="1100">
              <a:solidFill>
                <a:schemeClr val="dk1"/>
              </a:solidFill>
              <a:effectLst/>
              <a:latin typeface="+mn-lt"/>
              <a:ea typeface="+mn-ea"/>
              <a:cs typeface="+mn-cs"/>
            </a:rPr>
            <a:t> </a:t>
          </a:r>
          <a:r>
            <a:rPr lang="de-DE" sz="1400">
              <a:solidFill>
                <a:schemeClr val="dk1"/>
              </a:solidFill>
              <a:latin typeface="Arial" panose="020B0604020202020204" pitchFamily="34" charset="0"/>
              <a:ea typeface="+mn-ea"/>
              <a:cs typeface="Arial" panose="020B0604020202020204" pitchFamily="34" charset="0"/>
            </a:rPr>
            <a:t>ob dein Einkommen vor allem aus einer Quelle kommt</a:t>
          </a:r>
        </a:p>
        <a:p>
          <a:pPr algn="l"/>
          <a:r>
            <a:rPr lang="de-DE" sz="1400">
              <a:solidFill>
                <a:schemeClr val="dk1"/>
              </a:solidFill>
              <a:effectLst/>
              <a:latin typeface="Arial" panose="020B0604020202020204" pitchFamily="34" charset="0"/>
              <a:ea typeface="+mn-ea"/>
              <a:cs typeface="Arial" panose="020B0604020202020204" pitchFamily="34" charset="0"/>
            </a:rPr>
            <a:t>👉</a:t>
          </a:r>
          <a:r>
            <a:rPr lang="de-DE" sz="1100">
              <a:solidFill>
                <a:schemeClr val="dk1"/>
              </a:solidFill>
              <a:effectLst/>
              <a:latin typeface="+mn-lt"/>
              <a:ea typeface="+mn-ea"/>
              <a:cs typeface="+mn-cs"/>
            </a:rPr>
            <a:t> </a:t>
          </a:r>
          <a:r>
            <a:rPr lang="de-DE" sz="1400">
              <a:solidFill>
                <a:schemeClr val="dk1"/>
              </a:solidFill>
              <a:latin typeface="Arial" panose="020B0604020202020204" pitchFamily="34" charset="0"/>
              <a:ea typeface="+mn-ea"/>
              <a:cs typeface="Arial" panose="020B0604020202020204" pitchFamily="34" charset="0"/>
            </a:rPr>
            <a:t>oder ob du mehrere Einnahmequellen hast</a:t>
          </a: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 Diagramm 2:</a:t>
          </a:r>
          <a:r>
            <a:rPr lang="de-DE" sz="1400">
              <a:solidFill>
                <a:schemeClr val="dk1"/>
              </a:solidFill>
              <a:latin typeface="Arial" panose="020B0604020202020204" pitchFamily="34" charset="0"/>
              <a:ea typeface="+mn-ea"/>
              <a:cs typeface="Arial" panose="020B0604020202020204" pitchFamily="34" charset="0"/>
            </a:rPr>
            <a:t> </a:t>
          </a:r>
          <a:r>
            <a:rPr lang="de-DE" sz="1400" b="1">
              <a:solidFill>
                <a:schemeClr val="dk1"/>
              </a:solidFill>
              <a:latin typeface="Arial" panose="020B0604020202020204" pitchFamily="34" charset="0"/>
              <a:ea typeface="+mn-ea"/>
              <a:cs typeface="Arial" panose="020B0604020202020204" pitchFamily="34" charset="0"/>
            </a:rPr>
            <a:t>Ausgaben-Verteilung</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Dieses Diagramm zeigt dir, wo dein Geld am meisten hingeht.</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Daraus kannst du erkennen:</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effectLst/>
              <a:latin typeface="Arial" panose="020B0604020202020204" pitchFamily="34" charset="0"/>
              <a:ea typeface="+mn-ea"/>
              <a:cs typeface="Arial" panose="020B0604020202020204" pitchFamily="34" charset="0"/>
            </a:rPr>
            <a:t>👉</a:t>
          </a:r>
          <a:r>
            <a:rPr lang="de-DE" sz="1100">
              <a:solidFill>
                <a:schemeClr val="dk1"/>
              </a:solidFill>
              <a:effectLst/>
              <a:latin typeface="+mn-lt"/>
              <a:ea typeface="+mn-ea"/>
              <a:cs typeface="+mn-cs"/>
            </a:rPr>
            <a:t> </a:t>
          </a:r>
          <a:r>
            <a:rPr lang="de-DE" sz="1400">
              <a:solidFill>
                <a:schemeClr val="dk1"/>
              </a:solidFill>
              <a:latin typeface="Arial" panose="020B0604020202020204" pitchFamily="34" charset="0"/>
              <a:ea typeface="+mn-ea"/>
              <a:cs typeface="Arial" panose="020B0604020202020204" pitchFamily="34" charset="0"/>
            </a:rPr>
            <a:t>was dein größter Kostenpunkt ist</a:t>
          </a:r>
        </a:p>
        <a:p>
          <a:pPr algn="l"/>
          <a:r>
            <a:rPr lang="de-DE" sz="1400">
              <a:solidFill>
                <a:schemeClr val="dk1"/>
              </a:solidFill>
              <a:effectLst/>
              <a:latin typeface="Arial" panose="020B0604020202020204" pitchFamily="34" charset="0"/>
              <a:ea typeface="+mn-ea"/>
              <a:cs typeface="Arial" panose="020B0604020202020204" pitchFamily="34" charset="0"/>
            </a:rPr>
            <a:t>👉</a:t>
          </a:r>
          <a:r>
            <a:rPr lang="de-DE" sz="1100">
              <a:solidFill>
                <a:schemeClr val="dk1"/>
              </a:solidFill>
              <a:effectLst/>
              <a:latin typeface="+mn-lt"/>
              <a:ea typeface="+mn-ea"/>
              <a:cs typeface="+mn-cs"/>
            </a:rPr>
            <a:t> </a:t>
          </a:r>
          <a:r>
            <a:rPr lang="de-DE" sz="1400">
              <a:solidFill>
                <a:schemeClr val="dk1"/>
              </a:solidFill>
              <a:latin typeface="Arial" panose="020B0604020202020204" pitchFamily="34" charset="0"/>
              <a:ea typeface="+mn-ea"/>
              <a:cs typeface="Arial" panose="020B0604020202020204" pitchFamily="34" charset="0"/>
            </a:rPr>
            <a:t>welche Bereiche viel Geld fressen</a:t>
          </a:r>
        </a:p>
        <a:p>
          <a:pPr algn="l"/>
          <a:r>
            <a:rPr lang="de-DE" sz="1400">
              <a:solidFill>
                <a:schemeClr val="dk1"/>
              </a:solidFill>
              <a:effectLst/>
              <a:latin typeface="Arial" panose="020B0604020202020204" pitchFamily="34" charset="0"/>
              <a:ea typeface="+mn-ea"/>
              <a:cs typeface="Arial" panose="020B0604020202020204" pitchFamily="34" charset="0"/>
            </a:rPr>
            <a:t>👉</a:t>
          </a:r>
          <a:r>
            <a:rPr lang="de-DE" sz="1100">
              <a:solidFill>
                <a:schemeClr val="dk1"/>
              </a:solidFill>
              <a:effectLst/>
              <a:latin typeface="+mn-lt"/>
              <a:ea typeface="+mn-ea"/>
              <a:cs typeface="+mn-cs"/>
            </a:rPr>
            <a:t> </a:t>
          </a:r>
          <a:r>
            <a:rPr lang="de-DE" sz="1400">
              <a:solidFill>
                <a:schemeClr val="dk1"/>
              </a:solidFill>
              <a:latin typeface="Arial" panose="020B0604020202020204" pitchFamily="34" charset="0"/>
              <a:ea typeface="+mn-ea"/>
              <a:cs typeface="Arial" panose="020B0604020202020204" pitchFamily="34" charset="0"/>
            </a:rPr>
            <a:t>wo du vielleicht sparen könntest</a:t>
          </a:r>
        </a:p>
        <a:p>
          <a:pPr algn="l"/>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 Diagramm 3:</a:t>
          </a:r>
          <a:r>
            <a:rPr lang="de-DE" sz="1400">
              <a:solidFill>
                <a:schemeClr val="dk1"/>
              </a:solidFill>
              <a:latin typeface="Arial" panose="020B0604020202020204" pitchFamily="34" charset="0"/>
              <a:ea typeface="+mn-ea"/>
              <a:cs typeface="Arial" panose="020B0604020202020204" pitchFamily="34" charset="0"/>
            </a:rPr>
            <a:t> </a:t>
          </a:r>
          <a:r>
            <a:rPr lang="de-DE" sz="1400" b="1">
              <a:solidFill>
                <a:schemeClr val="dk1"/>
              </a:solidFill>
              <a:latin typeface="Arial" panose="020B0604020202020204" pitchFamily="34" charset="0"/>
              <a:ea typeface="+mn-ea"/>
              <a:cs typeface="Arial" panose="020B0604020202020204" pitchFamily="34" charset="0"/>
            </a:rPr>
            <a:t>Vermögenswerte-Verteilung</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Dieses Diagramm zeigt dir, wohin du Geld für deinen Vermögensaufbau steckst.</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Daraus kannst du erkennen:</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effectLst/>
              <a:latin typeface="Arial" panose="020B0604020202020204" pitchFamily="34" charset="0"/>
              <a:ea typeface="+mn-ea"/>
              <a:cs typeface="Arial" panose="020B0604020202020204" pitchFamily="34" charset="0"/>
            </a:rPr>
            <a:t>👉</a:t>
          </a:r>
          <a:r>
            <a:rPr lang="de-DE" sz="1100">
              <a:solidFill>
                <a:schemeClr val="dk1"/>
              </a:solidFill>
              <a:effectLst/>
              <a:latin typeface="+mn-lt"/>
              <a:ea typeface="+mn-ea"/>
              <a:cs typeface="+mn-cs"/>
            </a:rPr>
            <a:t> </a:t>
          </a:r>
          <a:r>
            <a:rPr lang="de-DE" sz="1400">
              <a:solidFill>
                <a:schemeClr val="dk1"/>
              </a:solidFill>
              <a:latin typeface="Arial" panose="020B0604020202020204" pitchFamily="34" charset="0"/>
              <a:ea typeface="+mn-ea"/>
              <a:cs typeface="Arial" panose="020B0604020202020204" pitchFamily="34" charset="0"/>
            </a:rPr>
            <a:t>worauf du beim Sparen oder Investieren den Fokus legst</a:t>
          </a:r>
        </a:p>
        <a:p>
          <a:pPr algn="l"/>
          <a:r>
            <a:rPr lang="de-DE" sz="1400">
              <a:solidFill>
                <a:schemeClr val="dk1"/>
              </a:solidFill>
              <a:effectLst/>
              <a:latin typeface="Arial" panose="020B0604020202020204" pitchFamily="34" charset="0"/>
              <a:ea typeface="+mn-ea"/>
              <a:cs typeface="Arial" panose="020B0604020202020204" pitchFamily="34" charset="0"/>
            </a:rPr>
            <a:t>👉</a:t>
          </a:r>
          <a:r>
            <a:rPr lang="de-DE" sz="1100">
              <a:solidFill>
                <a:schemeClr val="dk1"/>
              </a:solidFill>
              <a:effectLst/>
              <a:latin typeface="+mn-lt"/>
              <a:ea typeface="+mn-ea"/>
              <a:cs typeface="+mn-cs"/>
            </a:rPr>
            <a:t> </a:t>
          </a:r>
          <a:r>
            <a:rPr lang="de-DE" sz="1400">
              <a:solidFill>
                <a:schemeClr val="dk1"/>
              </a:solidFill>
              <a:latin typeface="Arial" panose="020B0604020202020204" pitchFamily="34" charset="0"/>
              <a:ea typeface="+mn-ea"/>
              <a:cs typeface="Arial" panose="020B0604020202020204" pitchFamily="34" charset="0"/>
            </a:rPr>
            <a:t>ob dein Vermögen eher auf Sparen, Investieren oder Sachwerte verteilt ist</a:t>
          </a:r>
        </a:p>
        <a:p>
          <a:pPr algn="l"/>
          <a:br>
            <a:rPr lang="de-DE" sz="1400">
              <a:solidFill>
                <a:schemeClr val="dk1"/>
              </a:solidFill>
              <a:latin typeface="Arial" panose="020B0604020202020204" pitchFamily="34" charset="0"/>
              <a:ea typeface="+mn-ea"/>
              <a:cs typeface="Arial" panose="020B0604020202020204" pitchFamily="34" charset="0"/>
            </a:rPr>
          </a:br>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b="1">
              <a:solidFill>
                <a:schemeClr val="dk1"/>
              </a:solidFill>
              <a:latin typeface="Arial" panose="020B0604020202020204" pitchFamily="34" charset="0"/>
              <a:ea typeface="+mn-ea"/>
              <a:cs typeface="Arial" panose="020B0604020202020204" pitchFamily="34" charset="0"/>
            </a:rPr>
            <a:t>📊 Balkendiagramm</a:t>
          </a:r>
          <a:r>
            <a:rPr lang="de-DE" sz="1400" b="0">
              <a:solidFill>
                <a:schemeClr val="dk1"/>
              </a:solidFill>
              <a:latin typeface="Arial" panose="020B0604020202020204" pitchFamily="34" charset="0"/>
              <a:ea typeface="+mn-ea"/>
              <a:cs typeface="Arial" panose="020B0604020202020204" pitchFamily="34" charset="0"/>
            </a:rPr>
            <a:t>: </a:t>
          </a:r>
          <a:r>
            <a:rPr lang="de-DE" sz="1400" b="1">
              <a:solidFill>
                <a:schemeClr val="dk1"/>
              </a:solidFill>
              <a:latin typeface="Arial" panose="020B0604020202020204" pitchFamily="34" charset="0"/>
              <a:ea typeface="+mn-ea"/>
              <a:cs typeface="Arial" panose="020B0604020202020204" pitchFamily="34" charset="0"/>
            </a:rPr>
            <a:t>Vergleich von Eingetragen und Budget</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Dieses Diagramm vergleicht deine echten Zahlen mit deinem geplanten Budget.</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Hier siehst du je Kategorie:</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effectLst/>
              <a:latin typeface="Arial" panose="020B0604020202020204" pitchFamily="34" charset="0"/>
              <a:ea typeface="+mn-ea"/>
              <a:cs typeface="Arial" panose="020B0604020202020204" pitchFamily="34" charset="0"/>
            </a:rPr>
            <a:t>👉</a:t>
          </a:r>
          <a:r>
            <a:rPr lang="de-DE" sz="1100">
              <a:solidFill>
                <a:schemeClr val="dk1"/>
              </a:solidFill>
              <a:effectLst/>
              <a:latin typeface="Arial" panose="020B0604020202020204" pitchFamily="34" charset="0"/>
              <a:ea typeface="+mn-ea"/>
              <a:cs typeface="Arial" panose="020B0604020202020204" pitchFamily="34" charset="0"/>
            </a:rPr>
            <a:t> </a:t>
          </a:r>
          <a:r>
            <a:rPr lang="de-DE" sz="1400">
              <a:solidFill>
                <a:schemeClr val="dk1"/>
              </a:solidFill>
              <a:latin typeface="Arial" panose="020B0604020202020204" pitchFamily="34" charset="0"/>
              <a:ea typeface="+mn-ea"/>
              <a:cs typeface="Arial" panose="020B0604020202020204" pitchFamily="34" charset="0"/>
            </a:rPr>
            <a:t>was wirklich eingetragen wurde</a:t>
          </a:r>
        </a:p>
        <a:p>
          <a:pPr algn="l"/>
          <a:r>
            <a:rPr lang="de-DE" sz="1400">
              <a:solidFill>
                <a:schemeClr val="dk1"/>
              </a:solidFill>
              <a:effectLst/>
              <a:latin typeface="Arial" panose="020B0604020202020204" pitchFamily="34" charset="0"/>
              <a:ea typeface="+mn-ea"/>
              <a:cs typeface="Arial" panose="020B0604020202020204" pitchFamily="34" charset="0"/>
            </a:rPr>
            <a:t>👉</a:t>
          </a:r>
          <a:r>
            <a:rPr lang="de-DE" sz="1100">
              <a:solidFill>
                <a:schemeClr val="dk1"/>
              </a:solidFill>
              <a:effectLst/>
              <a:latin typeface="Arial" panose="020B0604020202020204" pitchFamily="34" charset="0"/>
              <a:ea typeface="+mn-ea"/>
              <a:cs typeface="Arial" panose="020B0604020202020204" pitchFamily="34" charset="0"/>
            </a:rPr>
            <a:t> </a:t>
          </a:r>
          <a:r>
            <a:rPr lang="de-DE" sz="1400">
              <a:solidFill>
                <a:schemeClr val="dk1"/>
              </a:solidFill>
              <a:latin typeface="Arial" panose="020B0604020202020204" pitchFamily="34" charset="0"/>
              <a:ea typeface="+mn-ea"/>
              <a:cs typeface="Arial" panose="020B0604020202020204" pitchFamily="34" charset="0"/>
            </a:rPr>
            <a:t>was geplant war</a:t>
          </a:r>
        </a:p>
        <a:p>
          <a:pPr algn="l"/>
          <a:r>
            <a:rPr lang="de-DE" sz="1400">
              <a:solidFill>
                <a:schemeClr val="dk1"/>
              </a:solidFill>
              <a:effectLst/>
              <a:latin typeface="Arial" panose="020B0604020202020204" pitchFamily="34" charset="0"/>
              <a:ea typeface="+mn-ea"/>
              <a:cs typeface="Arial" panose="020B0604020202020204" pitchFamily="34" charset="0"/>
            </a:rPr>
            <a:t>👉</a:t>
          </a:r>
          <a:r>
            <a:rPr lang="de-DE" sz="1100">
              <a:solidFill>
                <a:schemeClr val="dk1"/>
              </a:solidFill>
              <a:effectLst/>
              <a:latin typeface="Arial" panose="020B0604020202020204" pitchFamily="34" charset="0"/>
              <a:ea typeface="+mn-ea"/>
              <a:cs typeface="Arial" panose="020B0604020202020204" pitchFamily="34" charset="0"/>
            </a:rPr>
            <a:t> </a:t>
          </a:r>
          <a:r>
            <a:rPr lang="de-DE" sz="1400">
              <a:solidFill>
                <a:schemeClr val="dk1"/>
              </a:solidFill>
              <a:latin typeface="Arial" panose="020B0604020202020204" pitchFamily="34" charset="0"/>
              <a:ea typeface="+mn-ea"/>
              <a:cs typeface="Arial" panose="020B0604020202020204" pitchFamily="34" charset="0"/>
            </a:rPr>
            <a:t>was übrig ist oder zu viel war</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 Das ist super wichtig, weil du hier Plan und Realität direkt vergleichen kannst.</a:t>
          </a: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Diese Anzeige ist ein Fortschrittsbalken.</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Er zeigt dir, wie viel vom ausgewählten Zeitraum bereits vergangen ist.</a:t>
          </a:r>
        </a:p>
        <a:p>
          <a:pPr algn="l"/>
          <a:endParaRPr lang="de-DE" sz="1400">
            <a:solidFill>
              <a:schemeClr val="dk1"/>
            </a:solidFill>
            <a:latin typeface="Arial" panose="020B0604020202020204" pitchFamily="34" charset="0"/>
            <a:ea typeface="+mn-ea"/>
            <a:cs typeface="Arial" panose="020B0604020202020204" pitchFamily="34" charset="0"/>
          </a:endParaRPr>
        </a:p>
        <a:p>
          <a:pPr algn="l"/>
          <a:r>
            <a:rPr lang="de-DE" sz="1400">
              <a:solidFill>
                <a:schemeClr val="dk1"/>
              </a:solidFill>
              <a:latin typeface="Arial" panose="020B0604020202020204" pitchFamily="34" charset="0"/>
              <a:ea typeface="+mn-ea"/>
              <a:cs typeface="Arial" panose="020B0604020202020204" pitchFamily="34" charset="0"/>
            </a:rPr>
            <a:t>Wenn du im Dashboard zum Beispiel ein Jahr ausgewählt hast, zeigt der Balken, wie viel vom Jahr schon vorbei ist.</a:t>
          </a:r>
        </a:p>
        <a:p>
          <a:pPr algn="l"/>
          <a:br>
            <a:rPr lang="de-DE" sz="1400">
              <a:solidFill>
                <a:schemeClr val="dk1"/>
              </a:solidFill>
              <a:latin typeface="Arial" panose="020B0604020202020204" pitchFamily="34" charset="0"/>
              <a:ea typeface="+mn-ea"/>
              <a:cs typeface="Arial" panose="020B0604020202020204" pitchFamily="34" charset="0"/>
            </a:rPr>
          </a:br>
          <a:r>
            <a:rPr lang="de-DE" sz="1400">
              <a:solidFill>
                <a:schemeClr val="dk1"/>
              </a:solidFill>
              <a:latin typeface="Arial" panose="020B0604020202020204" pitchFamily="34" charset="0"/>
              <a:ea typeface="+mn-ea"/>
              <a:cs typeface="Arial" panose="020B0604020202020204" pitchFamily="34" charset="0"/>
            </a:rPr>
            <a:t>Wenn du einen Monat ausgewählt hast, zeigt er, wie viel vom Monat bereits vergangen ist.</a:t>
          </a:r>
        </a:p>
        <a:p>
          <a:pPr algn="l"/>
          <a:endParaRPr lang="de-DE" sz="1400">
            <a:solidFill>
              <a:schemeClr val="dk1"/>
            </a:solidFill>
            <a:latin typeface="Arial" panose="020B0604020202020204" pitchFamily="34" charset="0"/>
            <a:ea typeface="+mn-ea"/>
            <a:cs typeface="Arial" panose="020B0604020202020204" pitchFamily="34" charset="0"/>
          </a:endParaRPr>
        </a:p>
      </xdr:txBody>
    </xdr:sp>
    <xdr:clientData/>
  </xdr:twoCellAnchor>
  <xdr:twoCellAnchor editAs="oneCell">
    <xdr:from>
      <xdr:col>0</xdr:col>
      <xdr:colOff>149680</xdr:colOff>
      <xdr:row>145</xdr:row>
      <xdr:rowOff>81643</xdr:rowOff>
    </xdr:from>
    <xdr:to>
      <xdr:col>13</xdr:col>
      <xdr:colOff>144886</xdr:colOff>
      <xdr:row>171</xdr:row>
      <xdr:rowOff>68037</xdr:rowOff>
    </xdr:to>
    <xdr:pic>
      <xdr:nvPicPr>
        <xdr:cNvPr id="38" name="Grafik 37">
          <a:extLst>
            <a:ext uri="{FF2B5EF4-FFF2-40B4-BE49-F238E27FC236}">
              <a16:creationId xmlns:a16="http://schemas.microsoft.com/office/drawing/2014/main" id="{4372A1A0-6429-4D8E-AD2D-4EFB6640A717}"/>
            </a:ext>
          </a:extLst>
        </xdr:cNvPr>
        <xdr:cNvPicPr>
          <a:picLocks noChangeAspect="1"/>
        </xdr:cNvPicPr>
      </xdr:nvPicPr>
      <xdr:blipFill>
        <a:blip xmlns:r="http://schemas.openxmlformats.org/officeDocument/2006/relationships" r:embed="rId1"/>
        <a:stretch>
          <a:fillRect/>
        </a:stretch>
      </xdr:blipFill>
      <xdr:spPr>
        <a:xfrm>
          <a:off x="149680" y="27704143"/>
          <a:ext cx="9901206" cy="4939394"/>
        </a:xfrm>
        <a:prstGeom prst="rect">
          <a:avLst/>
        </a:prstGeom>
        <a:ln>
          <a:solidFill>
            <a:schemeClr val="tx1"/>
          </a:solidFill>
        </a:ln>
      </xdr:spPr>
    </xdr:pic>
    <xdr:clientData/>
  </xdr:twoCellAnchor>
  <xdr:twoCellAnchor>
    <xdr:from>
      <xdr:col>1</xdr:col>
      <xdr:colOff>244929</xdr:colOff>
      <xdr:row>164</xdr:row>
      <xdr:rowOff>0</xdr:rowOff>
    </xdr:from>
    <xdr:to>
      <xdr:col>13</xdr:col>
      <xdr:colOff>244929</xdr:colOff>
      <xdr:row>170</xdr:row>
      <xdr:rowOff>176893</xdr:rowOff>
    </xdr:to>
    <xdr:cxnSp macro="">
      <xdr:nvCxnSpPr>
        <xdr:cNvPr id="40" name="Gerade Verbindung mit Pfeil 39">
          <a:extLst>
            <a:ext uri="{FF2B5EF4-FFF2-40B4-BE49-F238E27FC236}">
              <a16:creationId xmlns:a16="http://schemas.microsoft.com/office/drawing/2014/main" id="{86BF9157-D8CF-901B-4384-0D04C7C2C1CD}"/>
            </a:ext>
          </a:extLst>
        </xdr:cNvPr>
        <xdr:cNvCxnSpPr/>
      </xdr:nvCxnSpPr>
      <xdr:spPr>
        <a:xfrm flipH="1">
          <a:off x="1006929" y="31242000"/>
          <a:ext cx="9144000" cy="1319893"/>
        </a:xfrm>
        <a:prstGeom prst="straightConnector1">
          <a:avLst/>
        </a:prstGeom>
        <a:ln w="38100">
          <a:solidFill>
            <a:schemeClr val="tx1"/>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editAs="oneCell">
    <xdr:from>
      <xdr:col>7</xdr:col>
      <xdr:colOff>238123</xdr:colOff>
      <xdr:row>190</xdr:row>
      <xdr:rowOff>27452</xdr:rowOff>
    </xdr:from>
    <xdr:to>
      <xdr:col>12</xdr:col>
      <xdr:colOff>219414</xdr:colOff>
      <xdr:row>196</xdr:row>
      <xdr:rowOff>77350</xdr:rowOff>
    </xdr:to>
    <xdr:pic>
      <xdr:nvPicPr>
        <xdr:cNvPr id="47" name="Grafik 46">
          <a:extLst>
            <a:ext uri="{FF2B5EF4-FFF2-40B4-BE49-F238E27FC236}">
              <a16:creationId xmlns:a16="http://schemas.microsoft.com/office/drawing/2014/main" id="{72969293-A8EC-23CE-CB41-2425F598E95A}"/>
            </a:ext>
          </a:extLst>
        </xdr:cNvPr>
        <xdr:cNvPicPr>
          <a:picLocks noChangeAspect="1"/>
        </xdr:cNvPicPr>
      </xdr:nvPicPr>
      <xdr:blipFill>
        <a:blip xmlns:r="http://schemas.openxmlformats.org/officeDocument/2006/relationships" r:embed="rId2"/>
        <a:stretch>
          <a:fillRect/>
        </a:stretch>
      </xdr:blipFill>
      <xdr:spPr>
        <a:xfrm>
          <a:off x="5572123" y="36222452"/>
          <a:ext cx="3791291" cy="1192898"/>
        </a:xfrm>
        <a:prstGeom prst="rect">
          <a:avLst/>
        </a:prstGeom>
        <a:ln>
          <a:solidFill>
            <a:schemeClr val="tx1"/>
          </a:solidFill>
        </a:ln>
      </xdr:spPr>
    </xdr:pic>
    <xdr:clientData/>
  </xdr:twoCellAnchor>
  <xdr:twoCellAnchor editAs="oneCell">
    <xdr:from>
      <xdr:col>3</xdr:col>
      <xdr:colOff>328458</xdr:colOff>
      <xdr:row>199</xdr:row>
      <xdr:rowOff>56129</xdr:rowOff>
    </xdr:from>
    <xdr:to>
      <xdr:col>12</xdr:col>
      <xdr:colOff>219414</xdr:colOff>
      <xdr:row>231</xdr:row>
      <xdr:rowOff>0</xdr:rowOff>
    </xdr:to>
    <xdr:pic>
      <xdr:nvPicPr>
        <xdr:cNvPr id="52" name="Grafik 51">
          <a:extLst>
            <a:ext uri="{FF2B5EF4-FFF2-40B4-BE49-F238E27FC236}">
              <a16:creationId xmlns:a16="http://schemas.microsoft.com/office/drawing/2014/main" id="{0644CB7D-94EA-C0B6-32FC-12C8D01A91C1}"/>
            </a:ext>
          </a:extLst>
        </xdr:cNvPr>
        <xdr:cNvPicPr>
          <a:picLocks noChangeAspect="1"/>
        </xdr:cNvPicPr>
      </xdr:nvPicPr>
      <xdr:blipFill>
        <a:blip xmlns:r="http://schemas.openxmlformats.org/officeDocument/2006/relationships" r:embed="rId3"/>
        <a:stretch>
          <a:fillRect/>
        </a:stretch>
      </xdr:blipFill>
      <xdr:spPr>
        <a:xfrm>
          <a:off x="2614458" y="37965629"/>
          <a:ext cx="6748956" cy="6039871"/>
        </a:xfrm>
        <a:prstGeom prst="rect">
          <a:avLst/>
        </a:prstGeom>
        <a:ln>
          <a:solidFill>
            <a:schemeClr val="tx1"/>
          </a:solidFill>
        </a:ln>
      </xdr:spPr>
    </xdr:pic>
    <xdr:clientData/>
  </xdr:twoCellAnchor>
  <xdr:twoCellAnchor editAs="oneCell">
    <xdr:from>
      <xdr:col>6</xdr:col>
      <xdr:colOff>311263</xdr:colOff>
      <xdr:row>234</xdr:row>
      <xdr:rowOff>15308</xdr:rowOff>
    </xdr:from>
    <xdr:to>
      <xdr:col>12</xdr:col>
      <xdr:colOff>219414</xdr:colOff>
      <xdr:row>245</xdr:row>
      <xdr:rowOff>159884</xdr:rowOff>
    </xdr:to>
    <xdr:pic>
      <xdr:nvPicPr>
        <xdr:cNvPr id="55" name="Grafik 54">
          <a:extLst>
            <a:ext uri="{FF2B5EF4-FFF2-40B4-BE49-F238E27FC236}">
              <a16:creationId xmlns:a16="http://schemas.microsoft.com/office/drawing/2014/main" id="{1EEF91D5-AD9C-A3E0-3C63-94A01A9EDF5C}"/>
            </a:ext>
          </a:extLst>
        </xdr:cNvPr>
        <xdr:cNvPicPr>
          <a:picLocks noChangeAspect="1"/>
        </xdr:cNvPicPr>
      </xdr:nvPicPr>
      <xdr:blipFill>
        <a:blip xmlns:r="http://schemas.openxmlformats.org/officeDocument/2006/relationships" r:embed="rId4"/>
        <a:stretch>
          <a:fillRect/>
        </a:stretch>
      </xdr:blipFill>
      <xdr:spPr>
        <a:xfrm>
          <a:off x="4883263" y="44592308"/>
          <a:ext cx="4480151" cy="2240076"/>
        </a:xfrm>
        <a:prstGeom prst="rect">
          <a:avLst/>
        </a:prstGeom>
        <a:ln>
          <a:solidFill>
            <a:schemeClr val="tx1"/>
          </a:solidFill>
        </a:ln>
      </xdr:spPr>
    </xdr:pic>
    <xdr:clientData/>
  </xdr:twoCellAnchor>
  <xdr:twoCellAnchor editAs="oneCell">
    <xdr:from>
      <xdr:col>6</xdr:col>
      <xdr:colOff>253474</xdr:colOff>
      <xdr:row>248</xdr:row>
      <xdr:rowOff>23814</xdr:rowOff>
    </xdr:from>
    <xdr:to>
      <xdr:col>12</xdr:col>
      <xdr:colOff>219414</xdr:colOff>
      <xdr:row>260</xdr:row>
      <xdr:rowOff>11906</xdr:rowOff>
    </xdr:to>
    <xdr:pic>
      <xdr:nvPicPr>
        <xdr:cNvPr id="58" name="Grafik 57">
          <a:extLst>
            <a:ext uri="{FF2B5EF4-FFF2-40B4-BE49-F238E27FC236}">
              <a16:creationId xmlns:a16="http://schemas.microsoft.com/office/drawing/2014/main" id="{181368A2-84F2-1936-06FD-4146A0CCCE82}"/>
            </a:ext>
          </a:extLst>
        </xdr:cNvPr>
        <xdr:cNvPicPr>
          <a:picLocks noChangeAspect="1"/>
        </xdr:cNvPicPr>
      </xdr:nvPicPr>
      <xdr:blipFill>
        <a:blip xmlns:r="http://schemas.openxmlformats.org/officeDocument/2006/relationships" r:embed="rId5"/>
        <a:stretch>
          <a:fillRect/>
        </a:stretch>
      </xdr:blipFill>
      <xdr:spPr>
        <a:xfrm>
          <a:off x="4825474" y="47267814"/>
          <a:ext cx="4537940" cy="2274092"/>
        </a:xfrm>
        <a:prstGeom prst="rect">
          <a:avLst/>
        </a:prstGeom>
        <a:ln>
          <a:solidFill>
            <a:schemeClr val="tx1"/>
          </a:solidFill>
        </a:ln>
      </xdr:spPr>
    </xdr:pic>
    <xdr:clientData/>
  </xdr:twoCellAnchor>
  <xdr:twoCellAnchor editAs="oneCell">
    <xdr:from>
      <xdr:col>6</xdr:col>
      <xdr:colOff>251730</xdr:colOff>
      <xdr:row>262</xdr:row>
      <xdr:rowOff>43296</xdr:rowOff>
    </xdr:from>
    <xdr:to>
      <xdr:col>12</xdr:col>
      <xdr:colOff>219414</xdr:colOff>
      <xdr:row>274</xdr:row>
      <xdr:rowOff>48092</xdr:rowOff>
    </xdr:to>
    <xdr:pic>
      <xdr:nvPicPr>
        <xdr:cNvPr id="61" name="Grafik 60">
          <a:extLst>
            <a:ext uri="{FF2B5EF4-FFF2-40B4-BE49-F238E27FC236}">
              <a16:creationId xmlns:a16="http://schemas.microsoft.com/office/drawing/2014/main" id="{68A11FF9-1179-CED0-C9F1-CC6904E244ED}"/>
            </a:ext>
          </a:extLst>
        </xdr:cNvPr>
        <xdr:cNvPicPr>
          <a:picLocks noChangeAspect="1"/>
        </xdr:cNvPicPr>
      </xdr:nvPicPr>
      <xdr:blipFill rotWithShape="1">
        <a:blip xmlns:r="http://schemas.openxmlformats.org/officeDocument/2006/relationships" r:embed="rId6"/>
        <a:srcRect r="5186"/>
        <a:stretch>
          <a:fillRect/>
        </a:stretch>
      </xdr:blipFill>
      <xdr:spPr>
        <a:xfrm>
          <a:off x="4823730" y="49954296"/>
          <a:ext cx="4539684" cy="2290796"/>
        </a:xfrm>
        <a:prstGeom prst="rect">
          <a:avLst/>
        </a:prstGeom>
        <a:ln>
          <a:solidFill>
            <a:schemeClr val="tx1"/>
          </a:solidFill>
        </a:ln>
      </xdr:spPr>
    </xdr:pic>
    <xdr:clientData/>
  </xdr:twoCellAnchor>
  <xdr:twoCellAnchor editAs="oneCell">
    <xdr:from>
      <xdr:col>5</xdr:col>
      <xdr:colOff>382701</xdr:colOff>
      <xdr:row>276</xdr:row>
      <xdr:rowOff>102052</xdr:rowOff>
    </xdr:from>
    <xdr:to>
      <xdr:col>12</xdr:col>
      <xdr:colOff>219414</xdr:colOff>
      <xdr:row>289</xdr:row>
      <xdr:rowOff>93646</xdr:rowOff>
    </xdr:to>
    <xdr:pic>
      <xdr:nvPicPr>
        <xdr:cNvPr id="63" name="Grafik 62">
          <a:extLst>
            <a:ext uri="{FF2B5EF4-FFF2-40B4-BE49-F238E27FC236}">
              <a16:creationId xmlns:a16="http://schemas.microsoft.com/office/drawing/2014/main" id="{AEB4869B-35C8-BE1D-1C87-E6F45A06635F}"/>
            </a:ext>
          </a:extLst>
        </xdr:cNvPr>
        <xdr:cNvPicPr>
          <a:picLocks noChangeAspect="1"/>
        </xdr:cNvPicPr>
      </xdr:nvPicPr>
      <xdr:blipFill>
        <a:blip xmlns:r="http://schemas.openxmlformats.org/officeDocument/2006/relationships" r:embed="rId7"/>
        <a:stretch>
          <a:fillRect/>
        </a:stretch>
      </xdr:blipFill>
      <xdr:spPr>
        <a:xfrm>
          <a:off x="4192701" y="52680052"/>
          <a:ext cx="5170713" cy="2468094"/>
        </a:xfrm>
        <a:prstGeom prst="rect">
          <a:avLst/>
        </a:prstGeom>
        <a:ln>
          <a:solidFill>
            <a:schemeClr val="tx1"/>
          </a:solidFill>
        </a:ln>
      </xdr:spPr>
    </xdr:pic>
    <xdr:clientData/>
  </xdr:twoCellAnchor>
  <xdr:twoCellAnchor editAs="oneCell">
    <xdr:from>
      <xdr:col>1</xdr:col>
      <xdr:colOff>36029</xdr:colOff>
      <xdr:row>43</xdr:row>
      <xdr:rowOff>136071</xdr:rowOff>
    </xdr:from>
    <xdr:to>
      <xdr:col>13</xdr:col>
      <xdr:colOff>49636</xdr:colOff>
      <xdr:row>48</xdr:row>
      <xdr:rowOff>73894</xdr:rowOff>
    </xdr:to>
    <xdr:pic>
      <xdr:nvPicPr>
        <xdr:cNvPr id="70" name="Grafik 69">
          <a:extLst>
            <a:ext uri="{FF2B5EF4-FFF2-40B4-BE49-F238E27FC236}">
              <a16:creationId xmlns:a16="http://schemas.microsoft.com/office/drawing/2014/main" id="{6DEEE4C3-7B47-790F-F224-33DA190D967A}"/>
            </a:ext>
          </a:extLst>
        </xdr:cNvPr>
        <xdr:cNvPicPr>
          <a:picLocks noChangeAspect="1"/>
        </xdr:cNvPicPr>
      </xdr:nvPicPr>
      <xdr:blipFill>
        <a:blip xmlns:r="http://schemas.openxmlformats.org/officeDocument/2006/relationships" r:embed="rId8"/>
        <a:stretch>
          <a:fillRect/>
        </a:stretch>
      </xdr:blipFill>
      <xdr:spPr>
        <a:xfrm>
          <a:off x="798029" y="8327571"/>
          <a:ext cx="9157607" cy="890323"/>
        </a:xfrm>
        <a:prstGeom prst="rect">
          <a:avLst/>
        </a:prstGeom>
        <a:ln>
          <a:solidFill>
            <a:schemeClr val="tx1"/>
          </a:solidFill>
        </a:ln>
      </xdr:spPr>
    </xdr:pic>
    <xdr:clientData/>
  </xdr:twoCellAnchor>
  <xdr:twoCellAnchor editAs="oneCell">
    <xdr:from>
      <xdr:col>4</xdr:col>
      <xdr:colOff>345591</xdr:colOff>
      <xdr:row>52</xdr:row>
      <xdr:rowOff>81643</xdr:rowOff>
    </xdr:from>
    <xdr:to>
      <xdr:col>13</xdr:col>
      <xdr:colOff>49636</xdr:colOff>
      <xdr:row>62</xdr:row>
      <xdr:rowOff>54429</xdr:rowOff>
    </xdr:to>
    <xdr:pic>
      <xdr:nvPicPr>
        <xdr:cNvPr id="71" name="Grafik 70">
          <a:extLst>
            <a:ext uri="{FF2B5EF4-FFF2-40B4-BE49-F238E27FC236}">
              <a16:creationId xmlns:a16="http://schemas.microsoft.com/office/drawing/2014/main" id="{4A431305-B7A0-109C-DBB2-FE824C8AB583}"/>
            </a:ext>
          </a:extLst>
        </xdr:cNvPr>
        <xdr:cNvPicPr>
          <a:picLocks noChangeAspect="1"/>
        </xdr:cNvPicPr>
      </xdr:nvPicPr>
      <xdr:blipFill>
        <a:blip xmlns:r="http://schemas.openxmlformats.org/officeDocument/2006/relationships" r:embed="rId9"/>
        <a:stretch>
          <a:fillRect/>
        </a:stretch>
      </xdr:blipFill>
      <xdr:spPr>
        <a:xfrm>
          <a:off x="3393591" y="9987643"/>
          <a:ext cx="6562045" cy="1877786"/>
        </a:xfrm>
        <a:prstGeom prst="rect">
          <a:avLst/>
        </a:prstGeom>
        <a:ln>
          <a:solidFill>
            <a:schemeClr val="tx1"/>
          </a:solidFill>
        </a:ln>
      </xdr:spPr>
    </xdr:pic>
    <xdr:clientData/>
  </xdr:twoCellAnchor>
  <xdr:twoCellAnchor editAs="oneCell">
    <xdr:from>
      <xdr:col>4</xdr:col>
      <xdr:colOff>675563</xdr:colOff>
      <xdr:row>73</xdr:row>
      <xdr:rowOff>136071</xdr:rowOff>
    </xdr:from>
    <xdr:to>
      <xdr:col>13</xdr:col>
      <xdr:colOff>49636</xdr:colOff>
      <xdr:row>78</xdr:row>
      <xdr:rowOff>122464</xdr:rowOff>
    </xdr:to>
    <xdr:pic>
      <xdr:nvPicPr>
        <xdr:cNvPr id="72" name="Grafik 71">
          <a:extLst>
            <a:ext uri="{FF2B5EF4-FFF2-40B4-BE49-F238E27FC236}">
              <a16:creationId xmlns:a16="http://schemas.microsoft.com/office/drawing/2014/main" id="{3FAD947E-337E-D5FB-AD01-55B3EB200361}"/>
            </a:ext>
          </a:extLst>
        </xdr:cNvPr>
        <xdr:cNvPicPr>
          <a:picLocks noChangeAspect="1"/>
        </xdr:cNvPicPr>
      </xdr:nvPicPr>
      <xdr:blipFill rotWithShape="1">
        <a:blip xmlns:r="http://schemas.openxmlformats.org/officeDocument/2006/relationships" r:embed="rId10"/>
        <a:srcRect l="2572" r="978" b="13750"/>
        <a:stretch>
          <a:fillRect/>
        </a:stretch>
      </xdr:blipFill>
      <xdr:spPr>
        <a:xfrm>
          <a:off x="3723563" y="14042571"/>
          <a:ext cx="6232073" cy="938893"/>
        </a:xfrm>
        <a:prstGeom prst="rect">
          <a:avLst/>
        </a:prstGeom>
        <a:ln>
          <a:solidFill>
            <a:schemeClr val="tx1"/>
          </a:solidFill>
        </a:ln>
      </xdr:spPr>
    </xdr:pic>
    <xdr:clientData/>
  </xdr:twoCellAnchor>
  <xdr:twoCellAnchor editAs="oneCell">
    <xdr:from>
      <xdr:col>4</xdr:col>
      <xdr:colOff>661957</xdr:colOff>
      <xdr:row>80</xdr:row>
      <xdr:rowOff>40823</xdr:rowOff>
    </xdr:from>
    <xdr:to>
      <xdr:col>13</xdr:col>
      <xdr:colOff>49636</xdr:colOff>
      <xdr:row>85</xdr:row>
      <xdr:rowOff>27215</xdr:rowOff>
    </xdr:to>
    <xdr:pic>
      <xdr:nvPicPr>
        <xdr:cNvPr id="73" name="Grafik 72">
          <a:extLst>
            <a:ext uri="{FF2B5EF4-FFF2-40B4-BE49-F238E27FC236}">
              <a16:creationId xmlns:a16="http://schemas.microsoft.com/office/drawing/2014/main" id="{A83A231D-4764-5A05-11CC-CA5881BC70E3}"/>
            </a:ext>
          </a:extLst>
        </xdr:cNvPr>
        <xdr:cNvPicPr>
          <a:picLocks noChangeAspect="1"/>
        </xdr:cNvPicPr>
      </xdr:nvPicPr>
      <xdr:blipFill rotWithShape="1">
        <a:blip xmlns:r="http://schemas.openxmlformats.org/officeDocument/2006/relationships" r:embed="rId11"/>
        <a:srcRect l="3774" b="22567"/>
        <a:stretch>
          <a:fillRect/>
        </a:stretch>
      </xdr:blipFill>
      <xdr:spPr>
        <a:xfrm>
          <a:off x="3709957" y="15280823"/>
          <a:ext cx="6245679" cy="938892"/>
        </a:xfrm>
        <a:prstGeom prst="rect">
          <a:avLst/>
        </a:prstGeom>
        <a:ln>
          <a:solidFill>
            <a:schemeClr val="tx1"/>
          </a:solidFill>
        </a:ln>
      </xdr:spPr>
    </xdr:pic>
    <xdr:clientData/>
  </xdr:twoCellAnchor>
  <xdr:twoCellAnchor editAs="oneCell">
    <xdr:from>
      <xdr:col>1</xdr:col>
      <xdr:colOff>470990</xdr:colOff>
      <xdr:row>104</xdr:row>
      <xdr:rowOff>13607</xdr:rowOff>
    </xdr:from>
    <xdr:to>
      <xdr:col>12</xdr:col>
      <xdr:colOff>344832</xdr:colOff>
      <xdr:row>111</xdr:row>
      <xdr:rowOff>27214</xdr:rowOff>
    </xdr:to>
    <xdr:pic>
      <xdr:nvPicPr>
        <xdr:cNvPr id="74" name="Grafik 73">
          <a:extLst>
            <a:ext uri="{FF2B5EF4-FFF2-40B4-BE49-F238E27FC236}">
              <a16:creationId xmlns:a16="http://schemas.microsoft.com/office/drawing/2014/main" id="{B2D4453A-F630-0196-6D6F-E3951DD95C33}"/>
            </a:ext>
          </a:extLst>
        </xdr:cNvPr>
        <xdr:cNvPicPr>
          <a:picLocks noChangeAspect="1"/>
        </xdr:cNvPicPr>
      </xdr:nvPicPr>
      <xdr:blipFill>
        <a:blip xmlns:r="http://schemas.openxmlformats.org/officeDocument/2006/relationships" r:embed="rId12"/>
        <a:stretch>
          <a:fillRect/>
        </a:stretch>
      </xdr:blipFill>
      <xdr:spPr>
        <a:xfrm>
          <a:off x="1232990" y="19825607"/>
          <a:ext cx="8255842" cy="1347107"/>
        </a:xfrm>
        <a:prstGeom prst="rect">
          <a:avLst/>
        </a:prstGeom>
        <a:ln>
          <a:solidFill>
            <a:schemeClr val="tx1"/>
          </a:solidFill>
        </a:ln>
      </xdr:spPr>
    </xdr:pic>
    <xdr:clientData/>
  </xdr:twoCellAnchor>
  <xdr:twoCellAnchor editAs="oneCell">
    <xdr:from>
      <xdr:col>5</xdr:col>
      <xdr:colOff>345638</xdr:colOff>
      <xdr:row>113</xdr:row>
      <xdr:rowOff>108858</xdr:rowOff>
    </xdr:from>
    <xdr:to>
      <xdr:col>12</xdr:col>
      <xdr:colOff>344832</xdr:colOff>
      <xdr:row>120</xdr:row>
      <xdr:rowOff>54302</xdr:rowOff>
    </xdr:to>
    <xdr:pic>
      <xdr:nvPicPr>
        <xdr:cNvPr id="75" name="Grafik 74">
          <a:extLst>
            <a:ext uri="{FF2B5EF4-FFF2-40B4-BE49-F238E27FC236}">
              <a16:creationId xmlns:a16="http://schemas.microsoft.com/office/drawing/2014/main" id="{30BFF8FB-5B7F-6DDA-4A13-3B79DB1FD2A5}"/>
            </a:ext>
          </a:extLst>
        </xdr:cNvPr>
        <xdr:cNvPicPr>
          <a:picLocks noChangeAspect="1"/>
        </xdr:cNvPicPr>
      </xdr:nvPicPr>
      <xdr:blipFill>
        <a:blip xmlns:r="http://schemas.openxmlformats.org/officeDocument/2006/relationships" r:embed="rId13"/>
        <a:stretch>
          <a:fillRect/>
        </a:stretch>
      </xdr:blipFill>
      <xdr:spPr>
        <a:xfrm>
          <a:off x="4155638" y="21635358"/>
          <a:ext cx="5333194" cy="1278944"/>
        </a:xfrm>
        <a:prstGeom prst="rect">
          <a:avLst/>
        </a:prstGeom>
        <a:ln>
          <a:solidFill>
            <a:schemeClr val="tx1"/>
          </a:solidFill>
        </a:ln>
      </xdr:spPr>
    </xdr:pic>
    <xdr:clientData/>
  </xdr:twoCellAnchor>
  <xdr:twoCellAnchor editAs="oneCell">
    <xdr:from>
      <xdr:col>5</xdr:col>
      <xdr:colOff>317609</xdr:colOff>
      <xdr:row>120</xdr:row>
      <xdr:rowOff>163284</xdr:rowOff>
    </xdr:from>
    <xdr:to>
      <xdr:col>12</xdr:col>
      <xdr:colOff>344832</xdr:colOff>
      <xdr:row>126</xdr:row>
      <xdr:rowOff>25513</xdr:rowOff>
    </xdr:to>
    <xdr:pic>
      <xdr:nvPicPr>
        <xdr:cNvPr id="77" name="Grafik 76">
          <a:extLst>
            <a:ext uri="{FF2B5EF4-FFF2-40B4-BE49-F238E27FC236}">
              <a16:creationId xmlns:a16="http://schemas.microsoft.com/office/drawing/2014/main" id="{F0EFCC01-CDA2-0D82-3C58-11A49CFA40CB}"/>
            </a:ext>
          </a:extLst>
        </xdr:cNvPr>
        <xdr:cNvPicPr>
          <a:picLocks noChangeAspect="1"/>
        </xdr:cNvPicPr>
      </xdr:nvPicPr>
      <xdr:blipFill>
        <a:blip xmlns:r="http://schemas.openxmlformats.org/officeDocument/2006/relationships" r:embed="rId14"/>
        <a:stretch>
          <a:fillRect/>
        </a:stretch>
      </xdr:blipFill>
      <xdr:spPr>
        <a:xfrm>
          <a:off x="4127609" y="23023284"/>
          <a:ext cx="5361223" cy="1005229"/>
        </a:xfrm>
        <a:prstGeom prst="rect">
          <a:avLst/>
        </a:prstGeom>
        <a:ln>
          <a:solidFill>
            <a:schemeClr val="tx1"/>
          </a:solidFill>
        </a:ln>
      </xdr:spPr>
    </xdr:pic>
    <xdr:clientData/>
  </xdr:twoCellAnchor>
  <xdr:twoCellAnchor editAs="oneCell">
    <xdr:from>
      <xdr:col>5</xdr:col>
      <xdr:colOff>276796</xdr:colOff>
      <xdr:row>127</xdr:row>
      <xdr:rowOff>27214</xdr:rowOff>
    </xdr:from>
    <xdr:to>
      <xdr:col>12</xdr:col>
      <xdr:colOff>344832</xdr:colOff>
      <xdr:row>132</xdr:row>
      <xdr:rowOff>84318</xdr:rowOff>
    </xdr:to>
    <xdr:pic>
      <xdr:nvPicPr>
        <xdr:cNvPr id="78" name="Grafik 77">
          <a:extLst>
            <a:ext uri="{FF2B5EF4-FFF2-40B4-BE49-F238E27FC236}">
              <a16:creationId xmlns:a16="http://schemas.microsoft.com/office/drawing/2014/main" id="{31411CBB-0903-4CB0-6E1E-A895960E80A6}"/>
            </a:ext>
          </a:extLst>
        </xdr:cNvPr>
        <xdr:cNvPicPr>
          <a:picLocks noChangeAspect="1"/>
        </xdr:cNvPicPr>
      </xdr:nvPicPr>
      <xdr:blipFill>
        <a:blip xmlns:r="http://schemas.openxmlformats.org/officeDocument/2006/relationships" r:embed="rId15"/>
        <a:stretch>
          <a:fillRect/>
        </a:stretch>
      </xdr:blipFill>
      <xdr:spPr>
        <a:xfrm>
          <a:off x="4086796" y="24220714"/>
          <a:ext cx="5402036" cy="1009604"/>
        </a:xfrm>
        <a:prstGeom prst="rect">
          <a:avLst/>
        </a:prstGeom>
        <a:ln>
          <a:solidFill>
            <a:schemeClr val="tx1"/>
          </a:solidFill>
        </a:ln>
      </xdr:spPr>
    </xdr:pic>
    <xdr:clientData/>
  </xdr:twoCellAnchor>
  <xdr:twoCellAnchor editAs="oneCell">
    <xdr:from>
      <xdr:col>8</xdr:col>
      <xdr:colOff>450735</xdr:colOff>
      <xdr:row>293</xdr:row>
      <xdr:rowOff>81642</xdr:rowOff>
    </xdr:from>
    <xdr:to>
      <xdr:col>12</xdr:col>
      <xdr:colOff>219414</xdr:colOff>
      <xdr:row>301</xdr:row>
      <xdr:rowOff>35245</xdr:rowOff>
    </xdr:to>
    <xdr:pic>
      <xdr:nvPicPr>
        <xdr:cNvPr id="80" name="Grafik 79">
          <a:extLst>
            <a:ext uri="{FF2B5EF4-FFF2-40B4-BE49-F238E27FC236}">
              <a16:creationId xmlns:a16="http://schemas.microsoft.com/office/drawing/2014/main" id="{E4C26620-9472-612B-4495-FC98542465D1}"/>
            </a:ext>
          </a:extLst>
        </xdr:cNvPr>
        <xdr:cNvPicPr>
          <a:picLocks noChangeAspect="1"/>
        </xdr:cNvPicPr>
      </xdr:nvPicPr>
      <xdr:blipFill>
        <a:blip xmlns:r="http://schemas.openxmlformats.org/officeDocument/2006/relationships" r:embed="rId16"/>
        <a:stretch>
          <a:fillRect/>
        </a:stretch>
      </xdr:blipFill>
      <xdr:spPr>
        <a:xfrm>
          <a:off x="6546735" y="55898142"/>
          <a:ext cx="2816679" cy="14776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95250</xdr:colOff>
      <xdr:row>4</xdr:row>
      <xdr:rowOff>16407</xdr:rowOff>
    </xdr:from>
    <xdr:to>
      <xdr:col>3</xdr:col>
      <xdr:colOff>504826</xdr:colOff>
      <xdr:row>8</xdr:row>
      <xdr:rowOff>121182</xdr:rowOff>
    </xdr:to>
    <xdr:grpSp>
      <xdr:nvGrpSpPr>
        <xdr:cNvPr id="21" name="Group 20">
          <a:extLst>
            <a:ext uri="{FF2B5EF4-FFF2-40B4-BE49-F238E27FC236}">
              <a16:creationId xmlns:a16="http://schemas.microsoft.com/office/drawing/2014/main" id="{C3D9BF27-88C2-C6ED-26E9-A19B9E66EC9C}"/>
            </a:ext>
          </a:extLst>
        </xdr:cNvPr>
        <xdr:cNvGrpSpPr/>
      </xdr:nvGrpSpPr>
      <xdr:grpSpPr>
        <a:xfrm>
          <a:off x="709083" y="778407"/>
          <a:ext cx="1573743" cy="866775"/>
          <a:chOff x="709083" y="852488"/>
          <a:chExt cx="1573743" cy="866775"/>
        </a:xfrm>
      </xdr:grpSpPr>
      <xdr:sp macro="" textlink="">
        <xdr:nvSpPr>
          <xdr:cNvPr id="2" name="Rectangle: Rounded Corners 1">
            <a:extLst>
              <a:ext uri="{FF2B5EF4-FFF2-40B4-BE49-F238E27FC236}">
                <a16:creationId xmlns:a16="http://schemas.microsoft.com/office/drawing/2014/main" id="{02F2172D-8A86-3FA8-DCF6-87103F7D2269}"/>
              </a:ext>
            </a:extLst>
          </xdr:cNvPr>
          <xdr:cNvSpPr/>
        </xdr:nvSpPr>
        <xdr:spPr>
          <a:xfrm>
            <a:off x="709083" y="852488"/>
            <a:ext cx="1573743" cy="866775"/>
          </a:xfrm>
          <a:prstGeom prst="roundRect">
            <a:avLst>
              <a:gd name="adj" fmla="val 16423"/>
            </a:avLst>
          </a:prstGeom>
          <a:solidFill>
            <a:schemeClr val="bg1"/>
          </a:solidFill>
          <a:ln w="6350">
            <a:solidFill>
              <a:schemeClr val="bg1">
                <a:lumMod val="85000"/>
              </a:schemeClr>
            </a:solidFill>
          </a:ln>
          <a:effectLst>
            <a:outerShdw blurRad="254000" dist="1270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de-DE" sz="1100"/>
          </a:p>
        </xdr:txBody>
      </xdr:sp>
      <xdr:sp macro="" textlink="">
        <xdr:nvSpPr>
          <xdr:cNvPr id="3" name="TextBox 2">
            <a:extLst>
              <a:ext uri="{FF2B5EF4-FFF2-40B4-BE49-F238E27FC236}">
                <a16:creationId xmlns:a16="http://schemas.microsoft.com/office/drawing/2014/main" id="{5F7473DB-DF23-ADF8-B9CC-45AFB6C12454}"/>
              </a:ext>
            </a:extLst>
          </xdr:cNvPr>
          <xdr:cNvSpPr txBox="1"/>
        </xdr:nvSpPr>
        <xdr:spPr>
          <a:xfrm>
            <a:off x="718621" y="919164"/>
            <a:ext cx="1373448"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200" b="1"/>
              <a:t>Heutige Datum:</a:t>
            </a:r>
          </a:p>
        </xdr:txBody>
      </xdr:sp>
      <xdr:sp macro="" textlink="Berechnungen!E8">
        <xdr:nvSpPr>
          <xdr:cNvPr id="4" name="TextBox 3">
            <a:extLst>
              <a:ext uri="{FF2B5EF4-FFF2-40B4-BE49-F238E27FC236}">
                <a16:creationId xmlns:a16="http://schemas.microsoft.com/office/drawing/2014/main" id="{53ECA9C7-4273-4C79-B57D-FB5443B5B1D8}"/>
              </a:ext>
            </a:extLst>
          </xdr:cNvPr>
          <xdr:cNvSpPr txBox="1"/>
        </xdr:nvSpPr>
        <xdr:spPr>
          <a:xfrm>
            <a:off x="718621" y="1233489"/>
            <a:ext cx="1373448"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6468E10E-8C84-408D-9764-BF7A42EFE2B8}" type="TxLink">
              <a:rPr lang="en-US" sz="1200" b="1" i="0" u="none" strike="noStrike">
                <a:solidFill>
                  <a:srgbClr val="000000"/>
                </a:solidFill>
                <a:latin typeface="Aptos Narrow"/>
              </a:rPr>
              <a:pPr/>
              <a:t>8. Mrz. 26</a:t>
            </a:fld>
            <a:endParaRPr lang="de-DE" sz="1200" b="1"/>
          </a:p>
        </xdr:txBody>
      </xdr:sp>
    </xdr:grpSp>
    <xdr:clientData/>
  </xdr:twoCellAnchor>
  <xdr:twoCellAnchor>
    <xdr:from>
      <xdr:col>3</xdr:col>
      <xdr:colOff>602196</xdr:colOff>
      <xdr:row>4</xdr:row>
      <xdr:rowOff>16407</xdr:rowOff>
    </xdr:from>
    <xdr:to>
      <xdr:col>4</xdr:col>
      <xdr:colOff>1621371</xdr:colOff>
      <xdr:row>8</xdr:row>
      <xdr:rowOff>121182</xdr:rowOff>
    </xdr:to>
    <xdr:grpSp>
      <xdr:nvGrpSpPr>
        <xdr:cNvPr id="22" name="Group 21">
          <a:extLst>
            <a:ext uri="{FF2B5EF4-FFF2-40B4-BE49-F238E27FC236}">
              <a16:creationId xmlns:a16="http://schemas.microsoft.com/office/drawing/2014/main" id="{D10F8BE9-BFFC-7F90-EE26-C8B3E455E98A}"/>
            </a:ext>
          </a:extLst>
        </xdr:cNvPr>
        <xdr:cNvGrpSpPr/>
      </xdr:nvGrpSpPr>
      <xdr:grpSpPr>
        <a:xfrm>
          <a:off x="2380196" y="778407"/>
          <a:ext cx="2066925" cy="866775"/>
          <a:chOff x="2549524" y="852488"/>
          <a:chExt cx="2066925" cy="866775"/>
        </a:xfrm>
      </xdr:grpSpPr>
      <xdr:sp macro="" textlink="">
        <xdr:nvSpPr>
          <xdr:cNvPr id="5" name="Rectangle: Rounded Corners 4">
            <a:extLst>
              <a:ext uri="{FF2B5EF4-FFF2-40B4-BE49-F238E27FC236}">
                <a16:creationId xmlns:a16="http://schemas.microsoft.com/office/drawing/2014/main" id="{7C3E7383-F21D-43E5-B18B-401989548521}"/>
              </a:ext>
            </a:extLst>
          </xdr:cNvPr>
          <xdr:cNvSpPr/>
        </xdr:nvSpPr>
        <xdr:spPr>
          <a:xfrm>
            <a:off x="2549524" y="852488"/>
            <a:ext cx="2066925" cy="866775"/>
          </a:xfrm>
          <a:prstGeom prst="roundRect">
            <a:avLst>
              <a:gd name="adj" fmla="val 15202"/>
            </a:avLst>
          </a:prstGeom>
          <a:solidFill>
            <a:schemeClr val="bg1"/>
          </a:solidFill>
          <a:ln w="6350">
            <a:solidFill>
              <a:schemeClr val="bg1">
                <a:lumMod val="85000"/>
              </a:schemeClr>
            </a:solidFill>
          </a:ln>
          <a:effectLst>
            <a:outerShdw blurRad="254000" dist="1270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de-DE" sz="1100"/>
          </a:p>
        </xdr:txBody>
      </xdr:sp>
      <xdr:sp macro="" textlink="">
        <xdr:nvSpPr>
          <xdr:cNvPr id="6" name="TextBox 5">
            <a:extLst>
              <a:ext uri="{FF2B5EF4-FFF2-40B4-BE49-F238E27FC236}">
                <a16:creationId xmlns:a16="http://schemas.microsoft.com/office/drawing/2014/main" id="{2F5DA313-3552-4915-8FB9-93B8971FB0F9}"/>
              </a:ext>
            </a:extLst>
          </xdr:cNvPr>
          <xdr:cNvSpPr txBox="1"/>
        </xdr:nvSpPr>
        <xdr:spPr>
          <a:xfrm>
            <a:off x="2568574" y="919164"/>
            <a:ext cx="15716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200" b="1"/>
              <a:t>Datum</a:t>
            </a:r>
            <a:r>
              <a:rPr lang="de-DE" sz="1200" b="1" baseline="0"/>
              <a:t> letzter Eintrag:</a:t>
            </a:r>
            <a:endParaRPr lang="de-DE" sz="1200" b="1"/>
          </a:p>
        </xdr:txBody>
      </xdr:sp>
      <xdr:sp macro="" textlink="Berechnungen!E9">
        <xdr:nvSpPr>
          <xdr:cNvPr id="7" name="TextBox 6">
            <a:extLst>
              <a:ext uri="{FF2B5EF4-FFF2-40B4-BE49-F238E27FC236}">
                <a16:creationId xmlns:a16="http://schemas.microsoft.com/office/drawing/2014/main" id="{1156021E-5772-4BC1-862B-ADD87FCA7002}"/>
              </a:ext>
            </a:extLst>
          </xdr:cNvPr>
          <xdr:cNvSpPr txBox="1"/>
        </xdr:nvSpPr>
        <xdr:spPr>
          <a:xfrm>
            <a:off x="2559050" y="1233489"/>
            <a:ext cx="137160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A78E485D-C32D-4EF9-AF57-1D70615A5F9E}" type="TxLink">
              <a:rPr lang="en-US" sz="1200" b="1" i="0" u="none" strike="noStrike">
                <a:solidFill>
                  <a:srgbClr val="000000"/>
                </a:solidFill>
                <a:latin typeface="Aptos Narrow"/>
              </a:rPr>
              <a:pPr/>
              <a:t>21. Feb. 26</a:t>
            </a:fld>
            <a:endParaRPr lang="de-DE" sz="1400" b="1"/>
          </a:p>
        </xdr:txBody>
      </xdr:sp>
      <xdr:sp macro="" textlink="Berechnungen!E10">
        <xdr:nvSpPr>
          <xdr:cNvPr id="8" name="TextBox 7">
            <a:extLst>
              <a:ext uri="{FF2B5EF4-FFF2-40B4-BE49-F238E27FC236}">
                <a16:creationId xmlns:a16="http://schemas.microsoft.com/office/drawing/2014/main" id="{7B5F179F-1287-4E0C-9E1C-CC1C02EFCC93}"/>
              </a:ext>
            </a:extLst>
          </xdr:cNvPr>
          <xdr:cNvSpPr txBox="1"/>
        </xdr:nvSpPr>
        <xdr:spPr>
          <a:xfrm>
            <a:off x="3416299" y="1232431"/>
            <a:ext cx="109537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296DE95D-816D-4A4E-8002-CF0486401EE0}" type="TxLink">
              <a:rPr lang="en-US" sz="1050" b="0" i="0" u="none" strike="noStrike">
                <a:solidFill>
                  <a:srgbClr val="000000"/>
                </a:solidFill>
                <a:latin typeface="Aptos Narrow"/>
              </a:rPr>
              <a:pPr/>
              <a:t>(15 Tage zuvor)</a:t>
            </a:fld>
            <a:endParaRPr lang="de-DE" sz="1050" b="1"/>
          </a:p>
        </xdr:txBody>
      </xdr:sp>
    </xdr:grpSp>
    <xdr:clientData/>
  </xdr:twoCellAnchor>
  <xdr:twoCellAnchor>
    <xdr:from>
      <xdr:col>4</xdr:col>
      <xdr:colOff>1709216</xdr:colOff>
      <xdr:row>4</xdr:row>
      <xdr:rowOff>16407</xdr:rowOff>
    </xdr:from>
    <xdr:to>
      <xdr:col>6</xdr:col>
      <xdr:colOff>118542</xdr:colOff>
      <xdr:row>8</xdr:row>
      <xdr:rowOff>121182</xdr:rowOff>
    </xdr:to>
    <xdr:grpSp>
      <xdr:nvGrpSpPr>
        <xdr:cNvPr id="23" name="Group 22">
          <a:extLst>
            <a:ext uri="{FF2B5EF4-FFF2-40B4-BE49-F238E27FC236}">
              <a16:creationId xmlns:a16="http://schemas.microsoft.com/office/drawing/2014/main" id="{F6372C59-9116-FA92-64D2-16A529E0179B}"/>
            </a:ext>
          </a:extLst>
        </xdr:cNvPr>
        <xdr:cNvGrpSpPr/>
      </xdr:nvGrpSpPr>
      <xdr:grpSpPr>
        <a:xfrm>
          <a:off x="4534966" y="778407"/>
          <a:ext cx="1510243" cy="866775"/>
          <a:chOff x="4873624" y="852488"/>
          <a:chExt cx="1510243" cy="866775"/>
        </a:xfrm>
      </xdr:grpSpPr>
      <xdr:sp macro="" textlink="">
        <xdr:nvSpPr>
          <xdr:cNvPr id="9" name="Rectangle: Rounded Corners 8">
            <a:extLst>
              <a:ext uri="{FF2B5EF4-FFF2-40B4-BE49-F238E27FC236}">
                <a16:creationId xmlns:a16="http://schemas.microsoft.com/office/drawing/2014/main" id="{0494D81F-BC32-4EA1-87FF-7F0682BE91F7}"/>
              </a:ext>
            </a:extLst>
          </xdr:cNvPr>
          <xdr:cNvSpPr/>
        </xdr:nvSpPr>
        <xdr:spPr>
          <a:xfrm>
            <a:off x="4873624" y="852488"/>
            <a:ext cx="1510243" cy="866775"/>
          </a:xfrm>
          <a:prstGeom prst="roundRect">
            <a:avLst>
              <a:gd name="adj" fmla="val 17644"/>
            </a:avLst>
          </a:prstGeom>
          <a:solidFill>
            <a:schemeClr val="bg1"/>
          </a:solidFill>
          <a:ln w="6350">
            <a:solidFill>
              <a:schemeClr val="bg1">
                <a:lumMod val="85000"/>
              </a:schemeClr>
            </a:solidFill>
          </a:ln>
          <a:effectLst>
            <a:outerShdw blurRad="254000" dist="1270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de-DE" sz="1100"/>
          </a:p>
        </xdr:txBody>
      </xdr:sp>
      <xdr:sp macro="" textlink="">
        <xdr:nvSpPr>
          <xdr:cNvPr id="10" name="TextBox 9">
            <a:extLst>
              <a:ext uri="{FF2B5EF4-FFF2-40B4-BE49-F238E27FC236}">
                <a16:creationId xmlns:a16="http://schemas.microsoft.com/office/drawing/2014/main" id="{250D648D-2A5A-421E-9CF8-2F401D084F1F}"/>
              </a:ext>
            </a:extLst>
          </xdr:cNvPr>
          <xdr:cNvSpPr txBox="1"/>
        </xdr:nvSpPr>
        <xdr:spPr>
          <a:xfrm>
            <a:off x="4892741" y="919164"/>
            <a:ext cx="1395541"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200" b="1"/>
              <a:t>Gesam</a:t>
            </a:r>
            <a:r>
              <a:rPr lang="de-DE" sz="1200" b="1" baseline="0"/>
              <a:t>t Einträge:</a:t>
            </a:r>
            <a:endParaRPr lang="de-DE" sz="1200" b="1"/>
          </a:p>
        </xdr:txBody>
      </xdr:sp>
      <xdr:sp macro="" textlink="Berechnungen!E11">
        <xdr:nvSpPr>
          <xdr:cNvPr id="11" name="TextBox 10">
            <a:extLst>
              <a:ext uri="{FF2B5EF4-FFF2-40B4-BE49-F238E27FC236}">
                <a16:creationId xmlns:a16="http://schemas.microsoft.com/office/drawing/2014/main" id="{99088AD2-6873-4DC0-A884-74E5B047C6CB}"/>
              </a:ext>
            </a:extLst>
          </xdr:cNvPr>
          <xdr:cNvSpPr txBox="1"/>
        </xdr:nvSpPr>
        <xdr:spPr>
          <a:xfrm>
            <a:off x="4883183" y="1233489"/>
            <a:ext cx="430132"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053EDBEB-581E-46F1-A3A8-6D61B5B646C2}" type="TxLink">
              <a:rPr lang="en-US" sz="1200" b="1" i="0" u="none" strike="noStrike">
                <a:solidFill>
                  <a:srgbClr val="000000"/>
                </a:solidFill>
                <a:latin typeface="Aptos Narrow"/>
              </a:rPr>
              <a:pPr/>
              <a:t>20</a:t>
            </a:fld>
            <a:endParaRPr lang="de-DE" sz="1600" b="1"/>
          </a:p>
        </xdr:txBody>
      </xdr:sp>
      <xdr:sp macro="" textlink="Berechnungen!E12">
        <xdr:nvSpPr>
          <xdr:cNvPr id="12" name="TextBox 11">
            <a:extLst>
              <a:ext uri="{FF2B5EF4-FFF2-40B4-BE49-F238E27FC236}">
                <a16:creationId xmlns:a16="http://schemas.microsoft.com/office/drawing/2014/main" id="{634FD491-0A05-44C6-AC02-A089C0F4A328}"/>
              </a:ext>
            </a:extLst>
          </xdr:cNvPr>
          <xdr:cNvSpPr txBox="1"/>
        </xdr:nvSpPr>
        <xdr:spPr>
          <a:xfrm>
            <a:off x="5227289" y="1232431"/>
            <a:ext cx="101320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115B071D-4BB0-44FF-BE47-F8A333C3B344}" type="TxLink">
              <a:rPr lang="en-US" sz="1050" b="0" i="0" u="none" strike="noStrike">
                <a:solidFill>
                  <a:srgbClr val="000000"/>
                </a:solidFill>
                <a:latin typeface="Aptos Narrow"/>
              </a:rPr>
              <a:pPr/>
              <a:t>(20 dieses Jahr)</a:t>
            </a:fld>
            <a:endParaRPr lang="de-DE" sz="1050" b="1"/>
          </a:p>
        </xdr:txBody>
      </xdr:sp>
    </xdr:grpSp>
    <xdr:clientData/>
  </xdr:twoCellAnchor>
  <xdr:twoCellAnchor editAs="absolute">
    <xdr:from>
      <xdr:col>6</xdr:col>
      <xdr:colOff>215911</xdr:colOff>
      <xdr:row>4</xdr:row>
      <xdr:rowOff>16407</xdr:rowOff>
    </xdr:from>
    <xdr:to>
      <xdr:col>7</xdr:col>
      <xdr:colOff>677333</xdr:colOff>
      <xdr:row>8</xdr:row>
      <xdr:rowOff>121182</xdr:rowOff>
    </xdr:to>
    <xdr:sp macro="" textlink="">
      <xdr:nvSpPr>
        <xdr:cNvPr id="13" name="Rectangle: Rounded Corners 12">
          <a:extLst>
            <a:ext uri="{FF2B5EF4-FFF2-40B4-BE49-F238E27FC236}">
              <a16:creationId xmlns:a16="http://schemas.microsoft.com/office/drawing/2014/main" id="{DB8FA33A-4231-4AA1-9897-6E03A812A0EF}"/>
            </a:ext>
          </a:extLst>
        </xdr:cNvPr>
        <xdr:cNvSpPr/>
      </xdr:nvSpPr>
      <xdr:spPr>
        <a:xfrm>
          <a:off x="6129349" y="778407"/>
          <a:ext cx="3644359" cy="866775"/>
        </a:xfrm>
        <a:prstGeom prst="roundRect">
          <a:avLst>
            <a:gd name="adj" fmla="val 17644"/>
          </a:avLst>
        </a:prstGeom>
        <a:solidFill>
          <a:schemeClr val="bg1"/>
        </a:solidFill>
        <a:ln w="6350">
          <a:solidFill>
            <a:schemeClr val="bg1">
              <a:lumMod val="85000"/>
            </a:schemeClr>
          </a:solidFill>
        </a:ln>
        <a:effectLst>
          <a:outerShdw blurRad="254000" dist="1270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de-DE" sz="1100"/>
        </a:p>
      </xdr:txBody>
    </xdr:sp>
    <xdr:clientData/>
  </xdr:twoCellAnchor>
  <xdr:twoCellAnchor editAs="absolute">
    <xdr:from>
      <xdr:col>6</xdr:col>
      <xdr:colOff>234601</xdr:colOff>
      <xdr:row>4</xdr:row>
      <xdr:rowOff>83083</xdr:rowOff>
    </xdr:from>
    <xdr:to>
      <xdr:col>6</xdr:col>
      <xdr:colOff>1841857</xdr:colOff>
      <xdr:row>6</xdr:row>
      <xdr:rowOff>25933</xdr:rowOff>
    </xdr:to>
    <xdr:sp macro="" textlink="">
      <xdr:nvSpPr>
        <xdr:cNvPr id="14" name="TextBox 13">
          <a:extLst>
            <a:ext uri="{FF2B5EF4-FFF2-40B4-BE49-F238E27FC236}">
              <a16:creationId xmlns:a16="http://schemas.microsoft.com/office/drawing/2014/main" id="{4E0D6D71-11CA-4C18-BCBD-0811999ECA71}"/>
            </a:ext>
          </a:extLst>
        </xdr:cNvPr>
        <xdr:cNvSpPr txBox="1"/>
      </xdr:nvSpPr>
      <xdr:spPr>
        <a:xfrm>
          <a:off x="6148039" y="845083"/>
          <a:ext cx="1607256"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200" b="1"/>
            <a:t>Gesamt</a:t>
          </a:r>
          <a:r>
            <a:rPr lang="de-DE" sz="1200" b="1" baseline="0"/>
            <a:t> Billanz</a:t>
          </a:r>
          <a:r>
            <a:rPr lang="de-DE" sz="1200" b="1"/>
            <a:t>:</a:t>
          </a:r>
        </a:p>
      </xdr:txBody>
    </xdr:sp>
    <xdr:clientData/>
  </xdr:twoCellAnchor>
  <xdr:twoCellAnchor editAs="absolute">
    <xdr:from>
      <xdr:col>6</xdr:col>
      <xdr:colOff>225258</xdr:colOff>
      <xdr:row>6</xdr:row>
      <xdr:rowOff>16408</xdr:rowOff>
    </xdr:from>
    <xdr:to>
      <xdr:col>6</xdr:col>
      <xdr:colOff>1243810</xdr:colOff>
      <xdr:row>7</xdr:row>
      <xdr:rowOff>149758</xdr:rowOff>
    </xdr:to>
    <xdr:sp macro="" textlink="Berechnungen!E13">
      <xdr:nvSpPr>
        <xdr:cNvPr id="15" name="TextBox 14">
          <a:extLst>
            <a:ext uri="{FF2B5EF4-FFF2-40B4-BE49-F238E27FC236}">
              <a16:creationId xmlns:a16="http://schemas.microsoft.com/office/drawing/2014/main" id="{A00C51DB-4DC8-4A77-8B8F-A5C841445207}"/>
            </a:ext>
          </a:extLst>
        </xdr:cNvPr>
        <xdr:cNvSpPr txBox="1"/>
      </xdr:nvSpPr>
      <xdr:spPr>
        <a:xfrm>
          <a:off x="6138696" y="1159408"/>
          <a:ext cx="1018552"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59BA6362-92B5-4548-82D8-2FCF70325475}" type="TxLink">
            <a:rPr lang="en-US" sz="1200" b="1" i="0" u="none" strike="noStrike">
              <a:solidFill>
                <a:srgbClr val="000000"/>
              </a:solidFill>
              <a:latin typeface="Aptos Narrow"/>
            </a:rPr>
            <a:pPr/>
            <a:t> 2.000,00 € </a:t>
          </a:fld>
          <a:endParaRPr lang="de-DE" sz="1800" b="1"/>
        </a:p>
      </xdr:txBody>
    </xdr:sp>
    <xdr:clientData/>
  </xdr:twoCellAnchor>
  <xdr:twoCellAnchor editAs="absolute">
    <xdr:from>
      <xdr:col>6</xdr:col>
      <xdr:colOff>1412009</xdr:colOff>
      <xdr:row>6</xdr:row>
      <xdr:rowOff>36516</xdr:rowOff>
    </xdr:from>
    <xdr:to>
      <xdr:col>7</xdr:col>
      <xdr:colOff>639956</xdr:colOff>
      <xdr:row>7</xdr:row>
      <xdr:rowOff>112716</xdr:rowOff>
    </xdr:to>
    <xdr:sp macro="" textlink="Berechnungen!E14">
      <xdr:nvSpPr>
        <xdr:cNvPr id="16" name="TextBox 15">
          <a:extLst>
            <a:ext uri="{FF2B5EF4-FFF2-40B4-BE49-F238E27FC236}">
              <a16:creationId xmlns:a16="http://schemas.microsoft.com/office/drawing/2014/main" id="{3F635E4C-CE15-4523-ADCA-2F686FB412B8}"/>
            </a:ext>
          </a:extLst>
        </xdr:cNvPr>
        <xdr:cNvSpPr txBox="1"/>
      </xdr:nvSpPr>
      <xdr:spPr>
        <a:xfrm>
          <a:off x="7325447" y="1179516"/>
          <a:ext cx="2410884"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DF5255FF-CC06-467E-9543-5358E63B504E}" type="TxLink">
            <a:rPr lang="en-US" sz="1050" b="0" i="0" u="none" strike="noStrike">
              <a:solidFill>
                <a:srgbClr val="000000"/>
              </a:solidFill>
              <a:latin typeface="Aptos Narrow"/>
            </a:rPr>
            <a:pPr/>
            <a:t>Noch zuzuweisendenes Einkommen übrig</a:t>
          </a:fld>
          <a:endParaRPr lang="de-DE" sz="10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40217</xdr:colOff>
      <xdr:row>12</xdr:row>
      <xdr:rowOff>66674</xdr:rowOff>
    </xdr:from>
    <xdr:to>
      <xdr:col>34</xdr:col>
      <xdr:colOff>349250</xdr:colOff>
      <xdr:row>13</xdr:row>
      <xdr:rowOff>137583</xdr:rowOff>
    </xdr:to>
    <xdr:sp macro="" textlink="">
      <xdr:nvSpPr>
        <xdr:cNvPr id="2" name="TextBox 1">
          <a:extLst>
            <a:ext uri="{FF2B5EF4-FFF2-40B4-BE49-F238E27FC236}">
              <a16:creationId xmlns:a16="http://schemas.microsoft.com/office/drawing/2014/main" id="{614C7C80-296B-83B3-A05D-A07FC671E39B}"/>
            </a:ext>
          </a:extLst>
        </xdr:cNvPr>
        <xdr:cNvSpPr txBox="1"/>
      </xdr:nvSpPr>
      <xdr:spPr>
        <a:xfrm>
          <a:off x="18698634" y="2352674"/>
          <a:ext cx="2520950" cy="261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solidFill>
                <a:srgbClr val="00B050"/>
              </a:solidFill>
              <a:effectLst>
                <a:outerShdw blurRad="50800" dist="38100" dir="2700000" algn="tl" rotWithShape="0">
                  <a:prstClr val="black">
                    <a:alpha val="40000"/>
                  </a:prstClr>
                </a:outerShdw>
              </a:effectLst>
            </a:rPr>
            <a:t>Einkommen</a:t>
          </a:r>
          <a:endParaRPr lang="de-DE" sz="1100" b="1">
            <a:solidFill>
              <a:srgbClr val="00B050"/>
            </a:solidFill>
            <a:effectLst>
              <a:outerShdw blurRad="50800" dist="38100" dir="2700000" algn="tl" rotWithShape="0">
                <a:prstClr val="black">
                  <a:alpha val="40000"/>
                </a:prstClr>
              </a:outerShdw>
            </a:effectLst>
          </a:endParaRPr>
        </a:p>
      </xdr:txBody>
    </xdr:sp>
    <xdr:clientData/>
  </xdr:twoCellAnchor>
  <xdr:twoCellAnchor editAs="oneCell">
    <xdr:from>
      <xdr:col>31</xdr:col>
      <xdr:colOff>137592</xdr:colOff>
      <xdr:row>13</xdr:row>
      <xdr:rowOff>148166</xdr:rowOff>
    </xdr:from>
    <xdr:to>
      <xdr:col>32</xdr:col>
      <xdr:colOff>825503</xdr:colOff>
      <xdr:row>22</xdr:row>
      <xdr:rowOff>95249</xdr:rowOff>
    </xdr:to>
    <xdr:graphicFrame macro="">
      <xdr:nvGraphicFramePr>
        <xdr:cNvPr id="3" name="Chart 2">
          <a:extLst>
            <a:ext uri="{FF2B5EF4-FFF2-40B4-BE49-F238E27FC236}">
              <a16:creationId xmlns:a16="http://schemas.microsoft.com/office/drawing/2014/main" id="{9917F3FC-8571-4A95-BF64-19B9959E23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31</xdr:col>
      <xdr:colOff>40217</xdr:colOff>
      <xdr:row>25</xdr:row>
      <xdr:rowOff>66674</xdr:rowOff>
    </xdr:from>
    <xdr:ext cx="2520950" cy="261409"/>
    <xdr:sp macro="" textlink="">
      <xdr:nvSpPr>
        <xdr:cNvPr id="4" name="TextBox 3">
          <a:extLst>
            <a:ext uri="{FF2B5EF4-FFF2-40B4-BE49-F238E27FC236}">
              <a16:creationId xmlns:a16="http://schemas.microsoft.com/office/drawing/2014/main" id="{59BD30D8-4E75-4411-B1F6-F51D24378419}"/>
            </a:ext>
          </a:extLst>
        </xdr:cNvPr>
        <xdr:cNvSpPr txBox="1"/>
      </xdr:nvSpPr>
      <xdr:spPr>
        <a:xfrm>
          <a:off x="6485467" y="2352674"/>
          <a:ext cx="2520950" cy="261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solidFill>
                <a:srgbClr val="C00000"/>
              </a:solidFill>
              <a:effectLst>
                <a:outerShdw blurRad="50800" dist="38100" dir="2700000" algn="tl" rotWithShape="0">
                  <a:prstClr val="black">
                    <a:alpha val="40000"/>
                  </a:prstClr>
                </a:outerShdw>
              </a:effectLst>
            </a:rPr>
            <a:t>Ausgaben</a:t>
          </a:r>
          <a:endParaRPr lang="de-DE" sz="1100" b="1">
            <a:solidFill>
              <a:srgbClr val="C00000"/>
            </a:solidFill>
            <a:effectLst>
              <a:outerShdw blurRad="50800" dist="38100" dir="2700000" algn="tl" rotWithShape="0">
                <a:prstClr val="black">
                  <a:alpha val="40000"/>
                </a:prstClr>
              </a:outerShdw>
            </a:effectLst>
          </a:endParaRPr>
        </a:p>
      </xdr:txBody>
    </xdr:sp>
    <xdr:clientData/>
  </xdr:oneCellAnchor>
  <xdr:oneCellAnchor>
    <xdr:from>
      <xdr:col>31</xdr:col>
      <xdr:colOff>137592</xdr:colOff>
      <xdr:row>26</xdr:row>
      <xdr:rowOff>148166</xdr:rowOff>
    </xdr:from>
    <xdr:ext cx="1735661" cy="1661583"/>
    <xdr:graphicFrame macro="">
      <xdr:nvGraphicFramePr>
        <xdr:cNvPr id="5" name="Chart 4">
          <a:extLst>
            <a:ext uri="{FF2B5EF4-FFF2-40B4-BE49-F238E27FC236}">
              <a16:creationId xmlns:a16="http://schemas.microsoft.com/office/drawing/2014/main" id="{B9F61508-4D8F-4D76-82B5-C1839875E6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38</xdr:col>
      <xdr:colOff>40217</xdr:colOff>
      <xdr:row>25</xdr:row>
      <xdr:rowOff>66674</xdr:rowOff>
    </xdr:from>
    <xdr:ext cx="2520950" cy="261409"/>
    <xdr:sp macro="" textlink="">
      <xdr:nvSpPr>
        <xdr:cNvPr id="6" name="TextBox 5">
          <a:extLst>
            <a:ext uri="{FF2B5EF4-FFF2-40B4-BE49-F238E27FC236}">
              <a16:creationId xmlns:a16="http://schemas.microsoft.com/office/drawing/2014/main" id="{23991644-C0A5-44A5-9853-8F2B1AC33186}"/>
            </a:ext>
          </a:extLst>
        </xdr:cNvPr>
        <xdr:cNvSpPr txBox="1"/>
      </xdr:nvSpPr>
      <xdr:spPr>
        <a:xfrm>
          <a:off x="23577550" y="4829174"/>
          <a:ext cx="2520950" cy="261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solidFill>
                <a:srgbClr val="FFC000"/>
              </a:solidFill>
              <a:effectLst>
                <a:outerShdw blurRad="50800" dist="38100" dir="2700000" algn="tl" rotWithShape="0">
                  <a:prstClr val="black">
                    <a:alpha val="40000"/>
                  </a:prstClr>
                </a:outerShdw>
              </a:effectLst>
            </a:rPr>
            <a:t>Vermögenswerte</a:t>
          </a:r>
          <a:endParaRPr lang="de-DE" sz="1100" b="1">
            <a:solidFill>
              <a:srgbClr val="FFC000"/>
            </a:solidFill>
            <a:effectLst>
              <a:outerShdw blurRad="50800" dist="38100" dir="2700000" algn="tl" rotWithShape="0">
                <a:prstClr val="black">
                  <a:alpha val="40000"/>
                </a:prstClr>
              </a:outerShdw>
            </a:effectLst>
          </a:endParaRPr>
        </a:p>
      </xdr:txBody>
    </xdr:sp>
    <xdr:clientData/>
  </xdr:oneCellAnchor>
  <xdr:oneCellAnchor>
    <xdr:from>
      <xdr:col>38</xdr:col>
      <xdr:colOff>137592</xdr:colOff>
      <xdr:row>26</xdr:row>
      <xdr:rowOff>148166</xdr:rowOff>
    </xdr:from>
    <xdr:ext cx="1735661" cy="1661583"/>
    <xdr:graphicFrame macro="">
      <xdr:nvGraphicFramePr>
        <xdr:cNvPr id="7" name="Chart 6">
          <a:extLst>
            <a:ext uri="{FF2B5EF4-FFF2-40B4-BE49-F238E27FC236}">
              <a16:creationId xmlns:a16="http://schemas.microsoft.com/office/drawing/2014/main" id="{B354B048-D01D-43FE-98F6-0F652E671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twoCellAnchor editAs="oneCell">
    <xdr:from>
      <xdr:col>38</xdr:col>
      <xdr:colOff>40217</xdr:colOff>
      <xdr:row>12</xdr:row>
      <xdr:rowOff>66674</xdr:rowOff>
    </xdr:from>
    <xdr:to>
      <xdr:col>41</xdr:col>
      <xdr:colOff>349251</xdr:colOff>
      <xdr:row>13</xdr:row>
      <xdr:rowOff>137583</xdr:rowOff>
    </xdr:to>
    <xdr:sp macro="" textlink="">
      <xdr:nvSpPr>
        <xdr:cNvPr id="8" name="TextBox 7">
          <a:extLst>
            <a:ext uri="{FF2B5EF4-FFF2-40B4-BE49-F238E27FC236}">
              <a16:creationId xmlns:a16="http://schemas.microsoft.com/office/drawing/2014/main" id="{8A287714-6906-453F-801D-8483DA129D78}"/>
            </a:ext>
          </a:extLst>
        </xdr:cNvPr>
        <xdr:cNvSpPr txBox="1"/>
      </xdr:nvSpPr>
      <xdr:spPr>
        <a:xfrm>
          <a:off x="23577550" y="2352674"/>
          <a:ext cx="2520950" cy="261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solidFill>
                <a:schemeClr val="tx1"/>
              </a:solidFill>
              <a:effectLst>
                <a:outerShdw blurRad="50800" dist="38100" dir="2700000" algn="tl" rotWithShape="0">
                  <a:prstClr val="black">
                    <a:alpha val="40000"/>
                  </a:prstClr>
                </a:outerShdw>
              </a:effectLst>
            </a:rPr>
            <a:t>Budget</a:t>
          </a:r>
          <a:endParaRPr lang="de-DE" sz="1100" b="1">
            <a:solidFill>
              <a:schemeClr val="tx1"/>
            </a:solidFill>
            <a:effectLst>
              <a:outerShdw blurRad="50800" dist="38100" dir="2700000" algn="tl" rotWithShape="0">
                <a:prstClr val="black">
                  <a:alpha val="40000"/>
                </a:prstClr>
              </a:outerShdw>
            </a:effectLst>
          </a:endParaRPr>
        </a:p>
      </xdr:txBody>
    </xdr:sp>
    <xdr:clientData/>
  </xdr:twoCellAnchor>
  <xdr:twoCellAnchor>
    <xdr:from>
      <xdr:col>38</xdr:col>
      <xdr:colOff>42332</xdr:colOff>
      <xdr:row>13</xdr:row>
      <xdr:rowOff>105833</xdr:rowOff>
    </xdr:from>
    <xdr:to>
      <xdr:col>44</xdr:col>
      <xdr:colOff>10584</xdr:colOff>
      <xdr:row>24</xdr:row>
      <xdr:rowOff>10583</xdr:rowOff>
    </xdr:to>
    <xdr:graphicFrame macro="">
      <xdr:nvGraphicFramePr>
        <xdr:cNvPr id="9" name="Chart 8">
          <a:extLst>
            <a:ext uri="{FF2B5EF4-FFF2-40B4-BE49-F238E27FC236}">
              <a16:creationId xmlns:a16="http://schemas.microsoft.com/office/drawing/2014/main" id="{25D8AD3E-F6FF-4941-8D15-C1517F3CCC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41</xdr:col>
          <xdr:colOff>914400</xdr:colOff>
          <xdr:row>12</xdr:row>
          <xdr:rowOff>104775</xdr:rowOff>
        </xdr:from>
        <xdr:to>
          <xdr:col>43</xdr:col>
          <xdr:colOff>76200</xdr:colOff>
          <xdr:row>13</xdr:row>
          <xdr:rowOff>95250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Einkommen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171450</xdr:colOff>
          <xdr:row>12</xdr:row>
          <xdr:rowOff>104775</xdr:rowOff>
        </xdr:from>
        <xdr:to>
          <xdr:col>41</xdr:col>
          <xdr:colOff>19050</xdr:colOff>
          <xdr:row>13</xdr:row>
          <xdr:rowOff>95250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Ausgaben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962025</xdr:colOff>
          <xdr:row>12</xdr:row>
          <xdr:rowOff>104775</xdr:rowOff>
        </xdr:from>
        <xdr:to>
          <xdr:col>41</xdr:col>
          <xdr:colOff>800100</xdr:colOff>
          <xdr:row>13</xdr:row>
          <xdr:rowOff>95250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Vermögenswerte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752475</xdr:colOff>
          <xdr:row>12</xdr:row>
          <xdr:rowOff>104775</xdr:rowOff>
        </xdr:from>
        <xdr:to>
          <xdr:col>44</xdr:col>
          <xdr:colOff>171450</xdr:colOff>
          <xdr:row>13</xdr:row>
          <xdr:rowOff>95250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4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Budget</a:t>
              </a:r>
            </a:p>
          </xdr:txBody>
        </xdr:sp>
        <xdr:clientData/>
      </xdr:twoCellAnchor>
    </mc:Choice>
    <mc:Fallback/>
  </mc:AlternateContent>
  <xdr:twoCellAnchor>
    <xdr:from>
      <xdr:col>39</xdr:col>
      <xdr:colOff>158750</xdr:colOff>
      <xdr:row>12</xdr:row>
      <xdr:rowOff>84667</xdr:rowOff>
    </xdr:from>
    <xdr:to>
      <xdr:col>43</xdr:col>
      <xdr:colOff>698500</xdr:colOff>
      <xdr:row>13</xdr:row>
      <xdr:rowOff>127000</xdr:rowOff>
    </xdr:to>
    <xdr:sp macro="" textlink="">
      <xdr:nvSpPr>
        <xdr:cNvPr id="10" name="Rectangle 9">
          <a:extLst>
            <a:ext uri="{FF2B5EF4-FFF2-40B4-BE49-F238E27FC236}">
              <a16:creationId xmlns:a16="http://schemas.microsoft.com/office/drawing/2014/main" id="{0A43DD68-5187-2657-67D7-61C5DFB5D3FD}"/>
            </a:ext>
          </a:extLst>
        </xdr:cNvPr>
        <xdr:cNvSpPr/>
      </xdr:nvSpPr>
      <xdr:spPr>
        <a:xfrm>
          <a:off x="12911667" y="2370667"/>
          <a:ext cx="3545416" cy="232833"/>
        </a:xfrm>
        <a:prstGeom prst="rect">
          <a:avLst/>
        </a:prstGeom>
        <a:noFill/>
        <a:ln w="6350">
          <a:solidFill>
            <a:schemeClr val="bg1">
              <a:lumMod val="75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xdr:col>
      <xdr:colOff>158751</xdr:colOff>
      <xdr:row>3</xdr:row>
      <xdr:rowOff>169334</xdr:rowOff>
    </xdr:from>
    <xdr:to>
      <xdr:col>26</xdr:col>
      <xdr:colOff>264583</xdr:colOff>
      <xdr:row>8</xdr:row>
      <xdr:rowOff>83609</xdr:rowOff>
    </xdr:to>
    <xdr:grpSp>
      <xdr:nvGrpSpPr>
        <xdr:cNvPr id="25" name="Group 24">
          <a:extLst>
            <a:ext uri="{FF2B5EF4-FFF2-40B4-BE49-F238E27FC236}">
              <a16:creationId xmlns:a16="http://schemas.microsoft.com/office/drawing/2014/main" id="{62573B29-CD19-1AB3-865F-387A50B3B255}"/>
            </a:ext>
          </a:extLst>
        </xdr:cNvPr>
        <xdr:cNvGrpSpPr/>
      </xdr:nvGrpSpPr>
      <xdr:grpSpPr>
        <a:xfrm>
          <a:off x="772584" y="740834"/>
          <a:ext cx="2592916" cy="866775"/>
          <a:chOff x="783167" y="751419"/>
          <a:chExt cx="2592916" cy="866775"/>
        </a:xfrm>
      </xdr:grpSpPr>
      <xdr:sp macro="" textlink="">
        <xdr:nvSpPr>
          <xdr:cNvPr id="12" name="Rectangle: Rounded Corners 11">
            <a:extLst>
              <a:ext uri="{FF2B5EF4-FFF2-40B4-BE49-F238E27FC236}">
                <a16:creationId xmlns:a16="http://schemas.microsoft.com/office/drawing/2014/main" id="{9C3A1FB4-0493-A5DE-2D8C-FD79B9AC3D78}"/>
              </a:ext>
            </a:extLst>
          </xdr:cNvPr>
          <xdr:cNvSpPr/>
        </xdr:nvSpPr>
        <xdr:spPr>
          <a:xfrm>
            <a:off x="783167" y="751419"/>
            <a:ext cx="2592916" cy="866775"/>
          </a:xfrm>
          <a:prstGeom prst="roundRect">
            <a:avLst>
              <a:gd name="adj" fmla="val 17644"/>
            </a:avLst>
          </a:prstGeom>
          <a:solidFill>
            <a:schemeClr val="bg1"/>
          </a:solidFill>
          <a:ln w="6350">
            <a:solidFill>
              <a:schemeClr val="bg1">
                <a:lumMod val="85000"/>
              </a:schemeClr>
            </a:solidFill>
          </a:ln>
          <a:effectLst>
            <a:outerShdw blurRad="254000" dist="1270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13" name="TextBox 12">
            <a:extLst>
              <a:ext uri="{FF2B5EF4-FFF2-40B4-BE49-F238E27FC236}">
                <a16:creationId xmlns:a16="http://schemas.microsoft.com/office/drawing/2014/main" id="{DA094B18-E24A-C463-5FFA-15E5D0C870D8}"/>
              </a:ext>
            </a:extLst>
          </xdr:cNvPr>
          <xdr:cNvSpPr txBox="1"/>
        </xdr:nvSpPr>
        <xdr:spPr>
          <a:xfrm>
            <a:off x="824440" y="818095"/>
            <a:ext cx="2160059"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1"/>
              <a:t>Ausgewähltes</a:t>
            </a:r>
            <a:r>
              <a:rPr lang="de-DE" sz="1200" b="1" baseline="0"/>
              <a:t> Jahr &amp; Zeitraum:</a:t>
            </a:r>
            <a:endParaRPr lang="de-DE" sz="1200" b="1"/>
          </a:p>
        </xdr:txBody>
      </xdr:sp>
      <xdr:sp macro="" textlink="selected_year">
        <xdr:nvSpPr>
          <xdr:cNvPr id="15" name="Rectangle: Rounded Corners 14">
            <a:extLst>
              <a:ext uri="{FF2B5EF4-FFF2-40B4-BE49-F238E27FC236}">
                <a16:creationId xmlns:a16="http://schemas.microsoft.com/office/drawing/2014/main" id="{F819567B-9F8F-5173-37CD-CC5A99C1C152}"/>
              </a:ext>
            </a:extLst>
          </xdr:cNvPr>
          <xdr:cNvSpPr/>
        </xdr:nvSpPr>
        <xdr:spPr>
          <a:xfrm>
            <a:off x="888997" y="1195917"/>
            <a:ext cx="720000" cy="252000"/>
          </a:xfrm>
          <a:prstGeom prst="roundRect">
            <a:avLst>
              <a:gd name="adj" fmla="val 50000"/>
            </a:avLst>
          </a:prstGeom>
          <a:solidFill>
            <a:schemeClr val="bg1"/>
          </a:solid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84A868E6-4549-4229-889C-28A2E7DFECA8}" type="TxLink">
              <a:rPr lang="en-US" sz="1050" b="1" i="0" u="none" strike="noStrike">
                <a:solidFill>
                  <a:srgbClr val="000000"/>
                </a:solidFill>
                <a:latin typeface="Aptos Narrow"/>
              </a:rPr>
              <a:pPr algn="ctr"/>
              <a:t>2026</a:t>
            </a:fld>
            <a:endParaRPr lang="de-DE" sz="1050" b="1"/>
          </a:p>
        </xdr:txBody>
      </xdr:sp>
      <xdr:sp macro="" textlink="selected_period_display">
        <xdr:nvSpPr>
          <xdr:cNvPr id="16" name="Rectangle: Rounded Corners 15">
            <a:extLst>
              <a:ext uri="{FF2B5EF4-FFF2-40B4-BE49-F238E27FC236}">
                <a16:creationId xmlns:a16="http://schemas.microsoft.com/office/drawing/2014/main" id="{549D224E-FE4F-4B07-84B3-E6E156351CFD}"/>
              </a:ext>
            </a:extLst>
          </xdr:cNvPr>
          <xdr:cNvSpPr/>
        </xdr:nvSpPr>
        <xdr:spPr>
          <a:xfrm>
            <a:off x="1676398" y="1195917"/>
            <a:ext cx="1276352" cy="252000"/>
          </a:xfrm>
          <a:prstGeom prst="roundRect">
            <a:avLst>
              <a:gd name="adj" fmla="val 50000"/>
            </a:avLst>
          </a:prstGeom>
          <a:solidFill>
            <a:schemeClr val="bg1"/>
          </a:solid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3E23B71E-52DB-4F13-AFE1-633B5C741B95}" type="TxLink">
              <a:rPr lang="en-US" sz="1050" b="1" i="0" u="none" strike="noStrike">
                <a:solidFill>
                  <a:srgbClr val="000000"/>
                </a:solidFill>
                <a:latin typeface="Aptos Narrow"/>
              </a:rPr>
              <a:pPr algn="ctr"/>
              <a:t>Gesamtjahr</a:t>
            </a:fld>
            <a:endParaRPr lang="de-DE" sz="1000" b="1"/>
          </a:p>
        </xdr:txBody>
      </xdr:sp>
    </xdr:grpSp>
    <xdr:clientData/>
  </xdr:twoCellAnchor>
  <xdr:twoCellAnchor>
    <xdr:from>
      <xdr:col>26</xdr:col>
      <xdr:colOff>407460</xdr:colOff>
      <xdr:row>3</xdr:row>
      <xdr:rowOff>169334</xdr:rowOff>
    </xdr:from>
    <xdr:to>
      <xdr:col>28</xdr:col>
      <xdr:colOff>534461</xdr:colOff>
      <xdr:row>8</xdr:row>
      <xdr:rowOff>83609</xdr:rowOff>
    </xdr:to>
    <xdr:grpSp>
      <xdr:nvGrpSpPr>
        <xdr:cNvPr id="24" name="Group 23">
          <a:extLst>
            <a:ext uri="{FF2B5EF4-FFF2-40B4-BE49-F238E27FC236}">
              <a16:creationId xmlns:a16="http://schemas.microsoft.com/office/drawing/2014/main" id="{E97B0D2E-510C-FDE8-D541-5FE5AD6653E4}"/>
            </a:ext>
          </a:extLst>
        </xdr:cNvPr>
        <xdr:cNvGrpSpPr/>
      </xdr:nvGrpSpPr>
      <xdr:grpSpPr>
        <a:xfrm>
          <a:off x="3508377" y="740834"/>
          <a:ext cx="1830917" cy="866775"/>
          <a:chOff x="3582458" y="751419"/>
          <a:chExt cx="1830917" cy="866775"/>
        </a:xfrm>
      </xdr:grpSpPr>
      <xdr:sp macro="" textlink="">
        <xdr:nvSpPr>
          <xdr:cNvPr id="20" name="Rectangle: Rounded Corners 19">
            <a:extLst>
              <a:ext uri="{FF2B5EF4-FFF2-40B4-BE49-F238E27FC236}">
                <a16:creationId xmlns:a16="http://schemas.microsoft.com/office/drawing/2014/main" id="{2BFE4EC4-5FDA-AD44-13CF-3899303908D6}"/>
              </a:ext>
            </a:extLst>
          </xdr:cNvPr>
          <xdr:cNvSpPr/>
        </xdr:nvSpPr>
        <xdr:spPr>
          <a:xfrm>
            <a:off x="3587755" y="751419"/>
            <a:ext cx="1820322" cy="866775"/>
          </a:xfrm>
          <a:prstGeom prst="roundRect">
            <a:avLst>
              <a:gd name="adj" fmla="val 16423"/>
            </a:avLst>
          </a:prstGeom>
          <a:solidFill>
            <a:schemeClr val="bg1"/>
          </a:solidFill>
          <a:ln w="6350">
            <a:solidFill>
              <a:schemeClr val="bg1">
                <a:lumMod val="85000"/>
              </a:schemeClr>
            </a:solidFill>
          </a:ln>
          <a:effectLst>
            <a:outerShdw blurRad="254000" dist="1270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de-DE" sz="1100"/>
          </a:p>
        </xdr:txBody>
      </xdr:sp>
      <xdr:sp macro="" textlink="">
        <xdr:nvSpPr>
          <xdr:cNvPr id="21" name="TextBox 20">
            <a:extLst>
              <a:ext uri="{FF2B5EF4-FFF2-40B4-BE49-F238E27FC236}">
                <a16:creationId xmlns:a16="http://schemas.microsoft.com/office/drawing/2014/main" id="{24C3925A-8A33-9E24-7633-68B93B7ADB9F}"/>
              </a:ext>
            </a:extLst>
          </xdr:cNvPr>
          <xdr:cNvSpPr txBox="1"/>
        </xdr:nvSpPr>
        <xdr:spPr>
          <a:xfrm>
            <a:off x="3613691" y="807512"/>
            <a:ext cx="1768451"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200" b="1"/>
              <a:t>Bereits</a:t>
            </a:r>
            <a:r>
              <a:rPr lang="de-DE" sz="1200" b="1" baseline="0"/>
              <a:t> abgeschlossen:</a:t>
            </a:r>
            <a:endParaRPr lang="de-DE" sz="1200" b="1"/>
          </a:p>
        </xdr:txBody>
      </xdr:sp>
      <xdr:graphicFrame macro="">
        <xdr:nvGraphicFramePr>
          <xdr:cNvPr id="23" name="Chart 22">
            <a:extLst>
              <a:ext uri="{FF2B5EF4-FFF2-40B4-BE49-F238E27FC236}">
                <a16:creationId xmlns:a16="http://schemas.microsoft.com/office/drawing/2014/main" id="{AACB13CE-C13B-4DB7-9C2D-4BBC112AA57F}"/>
              </a:ext>
            </a:extLst>
          </xdr:cNvPr>
          <xdr:cNvGraphicFramePr>
            <a:graphicFrameLocks/>
          </xdr:cNvGraphicFramePr>
        </xdr:nvGraphicFramePr>
        <xdr:xfrm>
          <a:off x="3582458" y="1079500"/>
          <a:ext cx="1830917" cy="468000"/>
        </xdr:xfrm>
        <a:graphic>
          <a:graphicData uri="http://schemas.openxmlformats.org/drawingml/2006/chart">
            <c:chart xmlns:c="http://schemas.openxmlformats.org/drawingml/2006/chart" xmlns:r="http://schemas.openxmlformats.org/officeDocument/2006/relationships" r:id="rId5"/>
          </a:graphicData>
        </a:graphic>
      </xdr:graphicFrame>
      <xdr:sp macro="" textlink="Berechnungen!E24">
        <xdr:nvSpPr>
          <xdr:cNvPr id="22" name="TextBox 21">
            <a:extLst>
              <a:ext uri="{FF2B5EF4-FFF2-40B4-BE49-F238E27FC236}">
                <a16:creationId xmlns:a16="http://schemas.microsoft.com/office/drawing/2014/main" id="{59602FDF-23C7-2EAE-75CD-9152463D10BC}"/>
              </a:ext>
            </a:extLst>
          </xdr:cNvPr>
          <xdr:cNvSpPr txBox="1"/>
        </xdr:nvSpPr>
        <xdr:spPr>
          <a:xfrm>
            <a:off x="4217203" y="1160462"/>
            <a:ext cx="561427"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680E4AC-CD5C-40B5-BF94-DC529F2D705B}" type="TxLink">
              <a:rPr lang="en-US" sz="1050" b="1" i="0" u="none" strike="noStrike">
                <a:solidFill>
                  <a:srgbClr val="000000"/>
                </a:solidFill>
                <a:latin typeface="Aptos Narrow"/>
              </a:rPr>
              <a:pPr algn="ctr"/>
              <a:t>18%</a:t>
            </a:fld>
            <a:endParaRPr lang="de-DE" sz="1100" b="1"/>
          </a:p>
        </xdr:txBody>
      </xdr:sp>
    </xdr:grpSp>
    <xdr:clientData/>
  </xdr:twoCellAnchor>
  <xdr:twoCellAnchor>
    <xdr:from>
      <xdr:col>28</xdr:col>
      <xdr:colOff>677343</xdr:colOff>
      <xdr:row>3</xdr:row>
      <xdr:rowOff>169334</xdr:rowOff>
    </xdr:from>
    <xdr:to>
      <xdr:col>32</xdr:col>
      <xdr:colOff>878418</xdr:colOff>
      <xdr:row>8</xdr:row>
      <xdr:rowOff>83609</xdr:rowOff>
    </xdr:to>
    <xdr:grpSp>
      <xdr:nvGrpSpPr>
        <xdr:cNvPr id="31" name="Group 30">
          <a:extLst>
            <a:ext uri="{FF2B5EF4-FFF2-40B4-BE49-F238E27FC236}">
              <a16:creationId xmlns:a16="http://schemas.microsoft.com/office/drawing/2014/main" id="{87592E9B-1CE4-B986-B5FF-8CA19FFB52AC}"/>
            </a:ext>
          </a:extLst>
        </xdr:cNvPr>
        <xdr:cNvGrpSpPr/>
      </xdr:nvGrpSpPr>
      <xdr:grpSpPr>
        <a:xfrm>
          <a:off x="5482176" y="740834"/>
          <a:ext cx="3270242" cy="866775"/>
          <a:chOff x="5524508" y="740834"/>
          <a:chExt cx="3270242" cy="866775"/>
        </a:xfrm>
      </xdr:grpSpPr>
      <xdr:sp macro="" textlink="">
        <xdr:nvSpPr>
          <xdr:cNvPr id="27" name="Rectangle: Rounded Corners 26">
            <a:extLst>
              <a:ext uri="{FF2B5EF4-FFF2-40B4-BE49-F238E27FC236}">
                <a16:creationId xmlns:a16="http://schemas.microsoft.com/office/drawing/2014/main" id="{D4428096-4AF0-793E-D908-A714BAEFB3EC}"/>
              </a:ext>
            </a:extLst>
          </xdr:cNvPr>
          <xdr:cNvSpPr/>
        </xdr:nvSpPr>
        <xdr:spPr>
          <a:xfrm>
            <a:off x="5524508" y="740834"/>
            <a:ext cx="3270242" cy="866775"/>
          </a:xfrm>
          <a:prstGeom prst="roundRect">
            <a:avLst>
              <a:gd name="adj" fmla="val 17644"/>
            </a:avLst>
          </a:prstGeom>
          <a:solidFill>
            <a:schemeClr val="bg1"/>
          </a:solidFill>
          <a:ln w="6350">
            <a:solidFill>
              <a:schemeClr val="bg1">
                <a:lumMod val="85000"/>
              </a:schemeClr>
            </a:solidFill>
          </a:ln>
          <a:effectLst>
            <a:outerShdw blurRad="254000" dist="1270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de-DE" sz="1100"/>
          </a:p>
        </xdr:txBody>
      </xdr:sp>
      <xdr:sp macro="" textlink="">
        <xdr:nvSpPr>
          <xdr:cNvPr id="28" name="TextBox 27">
            <a:extLst>
              <a:ext uri="{FF2B5EF4-FFF2-40B4-BE49-F238E27FC236}">
                <a16:creationId xmlns:a16="http://schemas.microsoft.com/office/drawing/2014/main" id="{B6725EA9-D47E-4781-D9A1-6E00A4D00A2B}"/>
              </a:ext>
            </a:extLst>
          </xdr:cNvPr>
          <xdr:cNvSpPr txBox="1"/>
        </xdr:nvSpPr>
        <xdr:spPr>
          <a:xfrm>
            <a:off x="5543586" y="807510"/>
            <a:ext cx="1640634"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200" b="1"/>
              <a:t>Zeitspanne</a:t>
            </a:r>
            <a:r>
              <a:rPr lang="de-DE" sz="1200" b="1" baseline="0"/>
              <a:t> Billanz</a:t>
            </a:r>
            <a:r>
              <a:rPr lang="de-DE" sz="1200" b="1"/>
              <a:t>:</a:t>
            </a:r>
          </a:p>
        </xdr:txBody>
      </xdr:sp>
      <xdr:sp macro="" textlink="Berechnungen!E25">
        <xdr:nvSpPr>
          <xdr:cNvPr id="29" name="TextBox 28">
            <a:extLst>
              <a:ext uri="{FF2B5EF4-FFF2-40B4-BE49-F238E27FC236}">
                <a16:creationId xmlns:a16="http://schemas.microsoft.com/office/drawing/2014/main" id="{96E46051-B72A-DBF6-5B3B-F10D31BCF630}"/>
              </a:ext>
            </a:extLst>
          </xdr:cNvPr>
          <xdr:cNvSpPr txBox="1"/>
        </xdr:nvSpPr>
        <xdr:spPr>
          <a:xfrm>
            <a:off x="5534049" y="1121835"/>
            <a:ext cx="1039704"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61F49C83-D306-4B00-938B-AE5B5A64DC0E}" type="TxLink">
              <a:rPr lang="en-US" sz="1050" b="1" i="0" u="none" strike="noStrike">
                <a:solidFill>
                  <a:srgbClr val="000000"/>
                </a:solidFill>
                <a:latin typeface="Aptos Narrow"/>
              </a:rPr>
              <a:pPr/>
              <a:t> 2.000,00 € </a:t>
            </a:fld>
            <a:endParaRPr lang="de-DE" sz="1600" b="1"/>
          </a:p>
        </xdr:txBody>
      </xdr:sp>
      <xdr:sp macro="" textlink="Berechnungen!E26">
        <xdr:nvSpPr>
          <xdr:cNvPr id="30" name="TextBox 29">
            <a:extLst>
              <a:ext uri="{FF2B5EF4-FFF2-40B4-BE49-F238E27FC236}">
                <a16:creationId xmlns:a16="http://schemas.microsoft.com/office/drawing/2014/main" id="{3C7521A8-0263-0520-F401-DFD8FF465BF6}"/>
              </a:ext>
            </a:extLst>
          </xdr:cNvPr>
          <xdr:cNvSpPr txBox="1"/>
        </xdr:nvSpPr>
        <xdr:spPr>
          <a:xfrm>
            <a:off x="6237446" y="1150410"/>
            <a:ext cx="2366806"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FAD0704B-20B5-4EAF-94E5-0D4F08392A17}" type="TxLink">
              <a:rPr lang="en-US" sz="1000" b="0" i="0" u="none" strike="noStrike">
                <a:solidFill>
                  <a:srgbClr val="000000"/>
                </a:solidFill>
                <a:latin typeface="Aptos Narrow"/>
              </a:rPr>
              <a:pPr/>
              <a:t>Noch zuzuweisendenes Einkommen übrig</a:t>
            </a:fld>
            <a:endParaRPr lang="de-DE" sz="800" b="1"/>
          </a:p>
        </xdr:txBody>
      </xdr:sp>
    </xdr:grpSp>
    <xdr:clientData/>
  </xdr:twoCellAnchor>
  <xdr:twoCellAnchor>
    <xdr:from>
      <xdr:col>32</xdr:col>
      <xdr:colOff>1030826</xdr:colOff>
      <xdr:row>3</xdr:row>
      <xdr:rowOff>169334</xdr:rowOff>
    </xdr:from>
    <xdr:to>
      <xdr:col>38</xdr:col>
      <xdr:colOff>469901</xdr:colOff>
      <xdr:row>8</xdr:row>
      <xdr:rowOff>83609</xdr:rowOff>
    </xdr:to>
    <xdr:grpSp>
      <xdr:nvGrpSpPr>
        <xdr:cNvPr id="38" name="Group 37">
          <a:extLst>
            <a:ext uri="{FF2B5EF4-FFF2-40B4-BE49-F238E27FC236}">
              <a16:creationId xmlns:a16="http://schemas.microsoft.com/office/drawing/2014/main" id="{EF3849E0-4BA4-3E21-3923-07F7DFCA0909}"/>
            </a:ext>
          </a:extLst>
        </xdr:cNvPr>
        <xdr:cNvGrpSpPr/>
      </xdr:nvGrpSpPr>
      <xdr:grpSpPr>
        <a:xfrm>
          <a:off x="8904826" y="740834"/>
          <a:ext cx="3270242" cy="866775"/>
          <a:chOff x="8904826" y="740834"/>
          <a:chExt cx="3270242" cy="866775"/>
        </a:xfrm>
      </xdr:grpSpPr>
      <xdr:sp macro="" textlink="">
        <xdr:nvSpPr>
          <xdr:cNvPr id="33" name="Rectangle: Rounded Corners 32">
            <a:extLst>
              <a:ext uri="{FF2B5EF4-FFF2-40B4-BE49-F238E27FC236}">
                <a16:creationId xmlns:a16="http://schemas.microsoft.com/office/drawing/2014/main" id="{B1F33B95-93B2-3F8E-0924-91C7468F12DF}"/>
              </a:ext>
            </a:extLst>
          </xdr:cNvPr>
          <xdr:cNvSpPr/>
        </xdr:nvSpPr>
        <xdr:spPr>
          <a:xfrm>
            <a:off x="8904826" y="740834"/>
            <a:ext cx="3270242" cy="866775"/>
          </a:xfrm>
          <a:prstGeom prst="roundRect">
            <a:avLst>
              <a:gd name="adj" fmla="val 17644"/>
            </a:avLst>
          </a:prstGeom>
          <a:solidFill>
            <a:schemeClr val="bg1"/>
          </a:solidFill>
          <a:ln w="6350">
            <a:solidFill>
              <a:schemeClr val="bg1">
                <a:lumMod val="85000"/>
              </a:schemeClr>
            </a:solidFill>
          </a:ln>
          <a:effectLst>
            <a:outerShdw blurRad="254000" dist="1270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de-DE" sz="1100"/>
          </a:p>
        </xdr:txBody>
      </xdr:sp>
      <xdr:sp macro="" textlink="">
        <xdr:nvSpPr>
          <xdr:cNvPr id="34" name="TextBox 33">
            <a:extLst>
              <a:ext uri="{FF2B5EF4-FFF2-40B4-BE49-F238E27FC236}">
                <a16:creationId xmlns:a16="http://schemas.microsoft.com/office/drawing/2014/main" id="{B379BF8F-584B-0D28-0749-ADB12BBDE0F1}"/>
              </a:ext>
            </a:extLst>
          </xdr:cNvPr>
          <xdr:cNvSpPr txBox="1"/>
        </xdr:nvSpPr>
        <xdr:spPr>
          <a:xfrm>
            <a:off x="8923904" y="807510"/>
            <a:ext cx="1640634"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200" b="1"/>
              <a:t>Sparquote:</a:t>
            </a:r>
          </a:p>
        </xdr:txBody>
      </xdr:sp>
      <xdr:sp macro="" textlink="Berechnungen!E27">
        <xdr:nvSpPr>
          <xdr:cNvPr id="35" name="TextBox 34">
            <a:extLst>
              <a:ext uri="{FF2B5EF4-FFF2-40B4-BE49-F238E27FC236}">
                <a16:creationId xmlns:a16="http://schemas.microsoft.com/office/drawing/2014/main" id="{430DA858-40E1-E4D7-AE6D-3A3297574DC7}"/>
              </a:ext>
            </a:extLst>
          </xdr:cNvPr>
          <xdr:cNvSpPr txBox="1"/>
        </xdr:nvSpPr>
        <xdr:spPr>
          <a:xfrm>
            <a:off x="9517625" y="1136122"/>
            <a:ext cx="64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fld id="{B15DD786-DF23-4681-8BA9-0B076F6562CC}" type="TxLink">
              <a:rPr lang="en-US" sz="1050" b="0" i="0" u="none" strike="noStrike">
                <a:solidFill>
                  <a:srgbClr val="00B050"/>
                </a:solidFill>
                <a:latin typeface="Aptos Narrow"/>
              </a:rPr>
              <a:pPr/>
              <a:t>52,0%</a:t>
            </a:fld>
            <a:endParaRPr lang="de-DE" sz="1400" b="0">
              <a:solidFill>
                <a:srgbClr val="00B050"/>
              </a:solidFill>
            </a:endParaRPr>
          </a:p>
        </xdr:txBody>
      </xdr:sp>
      <xdr:sp macro="" textlink="Berechnungen!E26">
        <xdr:nvSpPr>
          <xdr:cNvPr id="36" name="TextBox 35">
            <a:extLst>
              <a:ext uri="{FF2B5EF4-FFF2-40B4-BE49-F238E27FC236}">
                <a16:creationId xmlns:a16="http://schemas.microsoft.com/office/drawing/2014/main" id="{EEAE007D-BC6D-7281-5896-5A293E443953}"/>
              </a:ext>
            </a:extLst>
          </xdr:cNvPr>
          <xdr:cNvSpPr txBox="1"/>
        </xdr:nvSpPr>
        <xdr:spPr>
          <a:xfrm>
            <a:off x="8923903" y="1139561"/>
            <a:ext cx="828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00" b="0" i="0" u="none" strike="noStrike">
                <a:solidFill>
                  <a:srgbClr val="000000"/>
                </a:solidFill>
                <a:latin typeface="Aptos Narrow"/>
              </a:rPr>
              <a:t>Du</a:t>
            </a:r>
            <a:r>
              <a:rPr lang="en-US" sz="1000" b="0" i="0" u="none" strike="noStrike" baseline="0">
                <a:solidFill>
                  <a:srgbClr val="000000"/>
                </a:solidFill>
                <a:latin typeface="Aptos Narrow"/>
              </a:rPr>
              <a:t> sparst</a:t>
            </a:r>
            <a:endParaRPr lang="de-DE" sz="800" b="1"/>
          </a:p>
        </xdr:txBody>
      </xdr:sp>
      <xdr:sp macro="" textlink="Berechnungen!E26">
        <xdr:nvSpPr>
          <xdr:cNvPr id="37" name="TextBox 36">
            <a:extLst>
              <a:ext uri="{FF2B5EF4-FFF2-40B4-BE49-F238E27FC236}">
                <a16:creationId xmlns:a16="http://schemas.microsoft.com/office/drawing/2014/main" id="{03410F8B-2C62-4320-9D13-CC41FC6447ED}"/>
              </a:ext>
            </a:extLst>
          </xdr:cNvPr>
          <xdr:cNvSpPr txBox="1"/>
        </xdr:nvSpPr>
        <xdr:spPr>
          <a:xfrm>
            <a:off x="10016079" y="1139561"/>
            <a:ext cx="1476000"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00" b="0" i="0" u="none" strike="noStrike">
                <a:solidFill>
                  <a:srgbClr val="000000"/>
                </a:solidFill>
                <a:latin typeface="Aptos Narrow"/>
              </a:rPr>
              <a:t>von</a:t>
            </a:r>
            <a:r>
              <a:rPr lang="en-US" sz="1000" b="0" i="0" u="none" strike="noStrike" baseline="0">
                <a:solidFill>
                  <a:srgbClr val="000000"/>
                </a:solidFill>
                <a:latin typeface="Aptos Narrow"/>
              </a:rPr>
              <a:t> deinem Einkommen</a:t>
            </a:r>
            <a:endParaRPr lang="de-DE" sz="800" b="1"/>
          </a:p>
        </xdr:txBody>
      </xdr:sp>
    </xdr:grp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A073D2-5625-4CAB-8DE1-9DEF7FBA764F}" name="Einkommen" displayName="Einkommen" ref="C9:C12" totalsRowShown="0" headerRowDxfId="54" dataDxfId="53">
  <autoFilter ref="C9:C12" xr:uid="{08A073D2-5625-4CAB-8DE1-9DEF7FBA764F}">
    <filterColumn colId="0" hiddenButton="1"/>
  </autoFilter>
  <tableColumns count="1">
    <tableColumn id="1" xr3:uid="{1CAEFC80-BC07-4003-9C89-D9D138051302}" name="Einkommen" dataDxfId="52"/>
  </tableColumns>
  <tableStyleInfo name="einkommen style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059D843-4297-49D8-824A-504C0C2DA049}" name="Ausgaben" displayName="Ausgaben" ref="C21:C30" totalsRowShown="0" headerRowDxfId="51" dataDxfId="50">
  <autoFilter ref="C21:C30" xr:uid="{4059D843-4297-49D8-824A-504C0C2DA049}">
    <filterColumn colId="0" hiddenButton="1"/>
  </autoFilter>
  <tableColumns count="1">
    <tableColumn id="1" xr3:uid="{AB0A3D14-8F13-4764-AB5F-8B7C28010E32}" name="Ausgaben" dataDxfId="49"/>
  </tableColumns>
  <tableStyleInfo name="ausgaben table sty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5A36F65-FBE3-40E2-B2BC-79668A83C7CD}" name="Vermögenswerte" displayName="Vermögenswerte" ref="C34:C39" totalsRowShown="0" headerRowDxfId="48" dataDxfId="47">
  <autoFilter ref="C34:C39" xr:uid="{65A36F65-FBE3-40E2-B2BC-79668A83C7CD}">
    <filterColumn colId="0" hiddenButton="1"/>
  </autoFilter>
  <tableColumns count="1">
    <tableColumn id="1" xr3:uid="{4092AF81-C7EA-496A-9098-D78D29CB84E6}" name="Vermögenswerte" dataDxfId="46"/>
  </tableColumns>
  <tableStyleInfo name="Vermögenswerte table sty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1B8C12F-446C-4C62-9011-7486858747DC}" name="Tracking" displayName="Tracking" ref="C11:I31" totalsRowShown="0" headerRowDxfId="45" dataDxfId="44">
  <autoFilter ref="C11:I31" xr:uid="{11B8C12F-446C-4C62-9011-7486858747DC}">
    <filterColumn colId="6">
      <filters>
        <dateGroupItem year="2026" month="1" dateTimeGrouping="month"/>
      </filters>
    </filterColumn>
  </autoFilter>
  <sortState xmlns:xlrd2="http://schemas.microsoft.com/office/spreadsheetml/2017/richdata2" ref="C12:H14">
    <sortCondition descending="1" ref="C11:C14"/>
  </sortState>
  <tableColumns count="7">
    <tableColumn id="1" xr3:uid="{2BB5EC45-FD20-49B2-8715-B1FDFB95C285}" name="Datum" dataDxfId="43"/>
    <tableColumn id="2" xr3:uid="{5F8279F6-DF63-4360-BD3F-1542AF0E9BA3}" name="Typ" dataDxfId="42"/>
    <tableColumn id="3" xr3:uid="{494609B4-6DCA-4E50-B3F6-E6F1CE74C191}" name="Kategorie" dataDxfId="41"/>
    <tableColumn id="4" xr3:uid="{14C8F5F5-13F5-404D-AFC7-7950F1BDC9C8}" name="Summe" dataDxfId="40"/>
    <tableColumn id="5" xr3:uid="{3C34927D-6E36-477C-9F1D-98D041FF4C0E}" name="Details" dataDxfId="39"/>
    <tableColumn id="6" xr3:uid="{D0C7FD5E-89FA-4938-82B7-827ECC9C64D0}" name="Billanz" dataDxfId="38">
      <calculatedColumnFormula array="1">SUMPRODUCT(Tracking[Summe],--(Tracking[Datum]&lt;=Tracking[[#This Row],[Datum]]),(Tracking[Typ]&lt;&gt;"Einkommen")*(-1)+(Tracking[Typ]="Einkommen"))</calculatedColumnFormula>
    </tableColumn>
    <tableColumn id="7" xr3:uid="{09503B11-4CBF-4547-8C32-0AE212D1FF27}" name="Effektivdatum" dataDxfId="37">
      <calculatedColumnFormula>IF(AND(Tracking[[#This Row],[Typ]]="Einkommen",shift_late_income_status="Aktiv",DAY(Tracking[[#This Row],[Datum]])&gt;=shift_late_income_starting_day),
  DATE(YEAR(Tracking[[#This Row],[Datum]]),MONTH(Tracking[[#This Row],[Datum]])+1,1),
  Tracking[[#This Row],[Datum]])</calculatedColumnFormula>
    </tableColumn>
  </tableColumns>
  <tableStyleInfo name="Budget Aufzeichnung "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3.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721B2-9455-4D17-9588-95F32AEEBE25}">
  <sheetPr>
    <tabColor rgb="FF00B0F0"/>
  </sheetPr>
  <dimension ref="A1"/>
  <sheetViews>
    <sheetView showGridLines="0" topLeftCell="A267" zoomScale="70" zoomScaleNormal="70" workbookViewId="0">
      <selection activeCell="AD174" sqref="AD174"/>
    </sheetView>
  </sheetViews>
  <sheetFormatPr baseColWidth="10" defaultRowHeight="15" x14ac:dyDescent="0.25"/>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F292D-980B-43A9-80D4-B47E3A112074}">
  <sheetPr>
    <tabColor theme="0" tint="-0.499984740745262"/>
  </sheetPr>
  <dimension ref="A1:G24"/>
  <sheetViews>
    <sheetView showGridLines="0" zoomScale="130" zoomScaleNormal="130" workbookViewId="0">
      <selection sqref="A1:XFD3"/>
    </sheetView>
  </sheetViews>
  <sheetFormatPr baseColWidth="10" defaultColWidth="11.42578125" defaultRowHeight="15" x14ac:dyDescent="0.25"/>
  <cols>
    <col min="2" max="2" width="2.7109375" customWidth="1"/>
    <col min="3" max="3" width="35.7109375" customWidth="1"/>
    <col min="4" max="4" width="30.7109375" customWidth="1"/>
    <col min="5" max="5" width="2.7109375" customWidth="1"/>
    <col min="6" max="6" width="100.42578125" customWidth="1"/>
    <col min="7" max="7" width="2.7109375" customWidth="1"/>
  </cols>
  <sheetData>
    <row r="1" spans="1:7" s="114" customFormat="1" x14ac:dyDescent="0.25">
      <c r="A1" s="114" t="s">
        <v>3</v>
      </c>
    </row>
    <row r="2" spans="1:7" s="114" customFormat="1" x14ac:dyDescent="0.25"/>
    <row r="3" spans="1:7" s="114" customFormat="1" x14ac:dyDescent="0.25"/>
    <row r="6" spans="1:7" ht="18.75" x14ac:dyDescent="0.25">
      <c r="B6" s="111" t="s">
        <v>0</v>
      </c>
      <c r="C6" s="112"/>
      <c r="D6" s="112"/>
      <c r="E6" s="112"/>
      <c r="F6" s="112"/>
      <c r="G6" s="113"/>
    </row>
    <row r="7" spans="1:7" x14ac:dyDescent="0.25">
      <c r="B7" s="1"/>
      <c r="G7" s="2"/>
    </row>
    <row r="8" spans="1:7" ht="15.75" x14ac:dyDescent="0.25">
      <c r="B8" s="1"/>
      <c r="C8" s="6" t="s">
        <v>1</v>
      </c>
      <c r="D8" s="7">
        <v>2026</v>
      </c>
      <c r="F8" s="8" t="s">
        <v>2</v>
      </c>
      <c r="G8" s="2"/>
    </row>
    <row r="9" spans="1:7" x14ac:dyDescent="0.25">
      <c r="B9" s="3"/>
      <c r="C9" s="4"/>
      <c r="D9" s="4"/>
      <c r="E9" s="4"/>
      <c r="F9" s="4"/>
      <c r="G9" s="5"/>
    </row>
    <row r="11" spans="1:7" ht="18.75" x14ac:dyDescent="0.25">
      <c r="B11" s="111" t="s">
        <v>28</v>
      </c>
      <c r="C11" s="112"/>
      <c r="D11" s="112"/>
      <c r="E11" s="112"/>
      <c r="F11" s="112"/>
      <c r="G11" s="113"/>
    </row>
    <row r="12" spans="1:7" x14ac:dyDescent="0.25">
      <c r="B12" s="1"/>
      <c r="G12" s="2"/>
    </row>
    <row r="13" spans="1:7" ht="15.75" x14ac:dyDescent="0.25">
      <c r="B13" s="1"/>
      <c r="C13" s="110" t="s">
        <v>110</v>
      </c>
      <c r="G13" s="2"/>
    </row>
    <row r="14" spans="1:7" x14ac:dyDescent="0.25">
      <c r="B14" s="1"/>
      <c r="G14" s="2"/>
    </row>
    <row r="15" spans="1:7" x14ac:dyDescent="0.25">
      <c r="B15" s="1"/>
      <c r="C15" s="94" t="s">
        <v>115</v>
      </c>
      <c r="D15" s="7" t="s">
        <v>114</v>
      </c>
      <c r="F15" s="115" t="s">
        <v>47</v>
      </c>
      <c r="G15" s="2"/>
    </row>
    <row r="16" spans="1:7" ht="6" customHeight="1" x14ac:dyDescent="0.25">
      <c r="B16" s="1"/>
      <c r="F16" s="115"/>
      <c r="G16" s="2"/>
    </row>
    <row r="17" spans="2:7" x14ac:dyDescent="0.25">
      <c r="B17" s="1"/>
      <c r="C17" s="94" t="s">
        <v>116</v>
      </c>
      <c r="D17" s="7">
        <v>15</v>
      </c>
      <c r="F17" s="115"/>
      <c r="G17" s="2"/>
    </row>
    <row r="18" spans="2:7" x14ac:dyDescent="0.25">
      <c r="B18" s="1"/>
      <c r="G18" s="2"/>
    </row>
    <row r="19" spans="2:7" ht="15.75" x14ac:dyDescent="0.25">
      <c r="B19" s="1"/>
      <c r="C19" s="110" t="s">
        <v>117</v>
      </c>
      <c r="G19" s="2"/>
    </row>
    <row r="20" spans="2:7" x14ac:dyDescent="0.25">
      <c r="B20" s="1"/>
      <c r="G20" s="2"/>
    </row>
    <row r="21" spans="2:7" x14ac:dyDescent="0.25">
      <c r="B21" s="1"/>
      <c r="C21" s="94" t="s">
        <v>118</v>
      </c>
      <c r="D21" s="7" t="s">
        <v>119</v>
      </c>
      <c r="F21" s="115" t="s">
        <v>111</v>
      </c>
      <c r="G21" s="2"/>
    </row>
    <row r="22" spans="2:7" x14ac:dyDescent="0.25">
      <c r="B22" s="1"/>
      <c r="F22" s="115"/>
      <c r="G22" s="2"/>
    </row>
    <row r="23" spans="2:7" x14ac:dyDescent="0.25">
      <c r="B23" s="1"/>
      <c r="F23" s="115"/>
      <c r="G23" s="2"/>
    </row>
    <row r="24" spans="2:7" x14ac:dyDescent="0.25">
      <c r="B24" s="3"/>
      <c r="C24" s="4"/>
      <c r="D24" s="4"/>
      <c r="E24" s="4"/>
      <c r="F24" s="4"/>
      <c r="G24" s="5"/>
    </row>
  </sheetData>
  <mergeCells count="5">
    <mergeCell ref="B6:G6"/>
    <mergeCell ref="A1:XFD3"/>
    <mergeCell ref="B11:G11"/>
    <mergeCell ref="F15:F17"/>
    <mergeCell ref="F21:F23"/>
  </mergeCells>
  <conditionalFormatting sqref="D17">
    <cfRule type="expression" dxfId="36" priority="1">
      <formula>shift_late_income_status="Inaktiv"</formula>
    </cfRule>
  </conditionalFormatting>
  <dataValidations count="2">
    <dataValidation type="list" allowBlank="1" showInputMessage="1" showErrorMessage="1" sqref="D15" xr:uid="{CF59D476-0B3C-4613-84BA-B64D97B73D67}">
      <formula1>"Aktiv,Inaktiv"</formula1>
    </dataValidation>
    <dataValidation type="list" allowBlank="1" showInputMessage="1" showErrorMessage="1" sqref="D21" xr:uid="{68E813D1-5211-4DC6-98BF-30BE78F5AEEA}">
      <formula1>"% zugeteilt für Vermögenswerte,% nicht zugeteilt für Ausgaben"</formula1>
    </dataValidation>
  </dataValidation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15530-6AC8-4222-AA79-878E62D5E800}">
  <sheetPr>
    <tabColor rgb="FFC00000"/>
  </sheetPr>
  <dimension ref="A1:EM45"/>
  <sheetViews>
    <sheetView showGridLines="0" tabSelected="1" zoomScale="90" zoomScaleNormal="90" workbookViewId="0">
      <pane xSplit="4" ySplit="3" topLeftCell="E4" activePane="bottomRight" state="frozen"/>
      <selection pane="topRight" activeCell="E1" sqref="E1"/>
      <selection pane="bottomLeft" activeCell="A4" sqref="A4"/>
      <selection pane="bottomRight" activeCell="R2" sqref="R2"/>
    </sheetView>
  </sheetViews>
  <sheetFormatPr baseColWidth="10" defaultColWidth="11.42578125" defaultRowHeight="15" outlineLevelCol="1" x14ac:dyDescent="0.25"/>
  <cols>
    <col min="1" max="1" width="11.42578125" style="39"/>
    <col min="2" max="2" width="1.5703125" style="39" customWidth="1"/>
    <col min="3" max="3" width="27.85546875" style="39" customWidth="1"/>
    <col min="4" max="4" width="1.5703125" style="39" customWidth="1"/>
    <col min="5" max="16" width="11.42578125" style="39" hidden="1" customWidth="1" outlineLevel="1"/>
    <col min="17" max="17" width="16.7109375" style="39" customWidth="1" collapsed="1"/>
    <col min="18" max="18" width="1.7109375" style="39" customWidth="1"/>
    <col min="19" max="30" width="11.42578125" style="39" hidden="1" customWidth="1" outlineLevel="1"/>
    <col min="31" max="31" width="16.7109375" style="39" customWidth="1" collapsed="1"/>
    <col min="32" max="32" width="3.28515625" style="39" customWidth="1"/>
    <col min="33" max="44" width="11.42578125" style="39" hidden="1" customWidth="1" outlineLevel="1"/>
    <col min="45" max="45" width="16.7109375" style="39" customWidth="1" collapsed="1"/>
    <col min="46" max="46" width="1.7109375" style="39" customWidth="1"/>
    <col min="47" max="58" width="11.42578125" style="39" hidden="1" customWidth="1" outlineLevel="1"/>
    <col min="59" max="59" width="16.7109375" style="39" customWidth="1" collapsed="1"/>
    <col min="60" max="60" width="1.7109375" style="39" customWidth="1"/>
    <col min="61" max="72" width="11.42578125" style="39" hidden="1" customWidth="1" outlineLevel="1"/>
    <col min="73" max="73" width="16.7109375" style="39" customWidth="1" collapsed="1"/>
    <col min="74" max="74" width="1.7109375" style="39" customWidth="1"/>
    <col min="75" max="86" width="11.42578125" style="39" hidden="1" customWidth="1" outlineLevel="1"/>
    <col min="87" max="87" width="16.7109375" style="39" customWidth="1" collapsed="1"/>
    <col min="88" max="88" width="1.7109375" style="39" customWidth="1"/>
    <col min="89" max="100" width="11.42578125" style="39" hidden="1" customWidth="1" outlineLevel="1"/>
    <col min="101" max="101" width="16.7109375" style="39" customWidth="1" collapsed="1"/>
    <col min="102" max="102" width="1.7109375" style="39" customWidth="1"/>
    <col min="103" max="114" width="11.42578125" style="39" hidden="1" customWidth="1" outlineLevel="1"/>
    <col min="115" max="115" width="16.7109375" style="39" customWidth="1" collapsed="1"/>
    <col min="116" max="116" width="1.7109375" style="39" customWidth="1"/>
    <col min="117" max="128" width="11.42578125" style="39" hidden="1" customWidth="1" outlineLevel="1"/>
    <col min="129" max="129" width="16.7109375" style="39" customWidth="1" collapsed="1"/>
    <col min="130" max="130" width="1.7109375" style="39" customWidth="1"/>
    <col min="131" max="142" width="11.42578125" style="39" hidden="1" customWidth="1" outlineLevel="1"/>
    <col min="143" max="143" width="16.7109375" style="39" customWidth="1" collapsed="1"/>
    <col min="144" max="144" width="1.7109375" style="39" customWidth="1"/>
    <col min="145" max="16384" width="11.42578125" style="39"/>
  </cols>
  <sheetData>
    <row r="1" spans="1:143" s="38" customFormat="1" ht="15" customHeight="1" x14ac:dyDescent="0.25">
      <c r="A1" s="116" t="s">
        <v>112</v>
      </c>
      <c r="B1" s="117"/>
      <c r="C1" s="117"/>
    </row>
    <row r="2" spans="1:143" s="38" customFormat="1" x14ac:dyDescent="0.25">
      <c r="A2" s="117"/>
      <c r="B2" s="117"/>
      <c r="C2" s="117"/>
    </row>
    <row r="3" spans="1:143" s="38" customFormat="1" x14ac:dyDescent="0.25">
      <c r="A3" s="117"/>
      <c r="B3" s="117"/>
      <c r="C3" s="117"/>
    </row>
    <row r="5" spans="1:143" ht="15.75" x14ac:dyDescent="0.25">
      <c r="C5" s="40" t="s">
        <v>4</v>
      </c>
      <c r="E5" s="118">
        <f>start_jahr</f>
        <v>2026</v>
      </c>
      <c r="F5" s="118"/>
      <c r="G5" s="118"/>
      <c r="H5" s="118"/>
      <c r="I5" s="118"/>
      <c r="J5" s="118"/>
      <c r="K5" s="118"/>
      <c r="L5" s="118"/>
      <c r="M5" s="118"/>
      <c r="N5" s="118"/>
      <c r="O5" s="118"/>
      <c r="P5" s="118"/>
      <c r="Q5" s="118"/>
      <c r="S5" s="118">
        <f>E5+1</f>
        <v>2027</v>
      </c>
      <c r="T5" s="118"/>
      <c r="U5" s="118"/>
      <c r="V5" s="118"/>
      <c r="W5" s="118"/>
      <c r="X5" s="118"/>
      <c r="Y5" s="118"/>
      <c r="Z5" s="118"/>
      <c r="AA5" s="118"/>
      <c r="AB5" s="118"/>
      <c r="AC5" s="118"/>
      <c r="AD5" s="118"/>
      <c r="AE5" s="118"/>
      <c r="AG5" s="118">
        <f t="shared" ref="AG5" si="0">S5+1</f>
        <v>2028</v>
      </c>
      <c r="AH5" s="118"/>
      <c r="AI5" s="118"/>
      <c r="AJ5" s="118"/>
      <c r="AK5" s="118"/>
      <c r="AL5" s="118"/>
      <c r="AM5" s="118"/>
      <c r="AN5" s="118"/>
      <c r="AO5" s="118"/>
      <c r="AP5" s="118"/>
      <c r="AQ5" s="118"/>
      <c r="AR5" s="118"/>
      <c r="AS5" s="118"/>
      <c r="AU5" s="118">
        <f t="shared" ref="AU5" si="1">AG5+1</f>
        <v>2029</v>
      </c>
      <c r="AV5" s="118"/>
      <c r="AW5" s="118"/>
      <c r="AX5" s="118"/>
      <c r="AY5" s="118"/>
      <c r="AZ5" s="118"/>
      <c r="BA5" s="118"/>
      <c r="BB5" s="118"/>
      <c r="BC5" s="118"/>
      <c r="BD5" s="118"/>
      <c r="BE5" s="118"/>
      <c r="BF5" s="118"/>
      <c r="BG5" s="118"/>
      <c r="BI5" s="118">
        <f t="shared" ref="BI5" si="2">AU5+1</f>
        <v>2030</v>
      </c>
      <c r="BJ5" s="118"/>
      <c r="BK5" s="118"/>
      <c r="BL5" s="118"/>
      <c r="BM5" s="118"/>
      <c r="BN5" s="118"/>
      <c r="BO5" s="118"/>
      <c r="BP5" s="118"/>
      <c r="BQ5" s="118"/>
      <c r="BR5" s="118"/>
      <c r="BS5" s="118"/>
      <c r="BT5" s="118"/>
      <c r="BU5" s="118"/>
      <c r="BW5" s="118">
        <f t="shared" ref="BW5" si="3">BI5+1</f>
        <v>2031</v>
      </c>
      <c r="BX5" s="118"/>
      <c r="BY5" s="118"/>
      <c r="BZ5" s="118"/>
      <c r="CA5" s="118"/>
      <c r="CB5" s="118"/>
      <c r="CC5" s="118"/>
      <c r="CD5" s="118"/>
      <c r="CE5" s="118"/>
      <c r="CF5" s="118"/>
      <c r="CG5" s="118"/>
      <c r="CH5" s="118"/>
      <c r="CI5" s="118"/>
      <c r="CK5" s="118">
        <f t="shared" ref="CK5" si="4">BW5+1</f>
        <v>2032</v>
      </c>
      <c r="CL5" s="118"/>
      <c r="CM5" s="118"/>
      <c r="CN5" s="118"/>
      <c r="CO5" s="118"/>
      <c r="CP5" s="118"/>
      <c r="CQ5" s="118"/>
      <c r="CR5" s="118"/>
      <c r="CS5" s="118"/>
      <c r="CT5" s="118"/>
      <c r="CU5" s="118"/>
      <c r="CV5" s="118"/>
      <c r="CW5" s="118"/>
      <c r="CY5" s="118">
        <f t="shared" ref="CY5" si="5">CK5+1</f>
        <v>2033</v>
      </c>
      <c r="CZ5" s="118"/>
      <c r="DA5" s="118"/>
      <c r="DB5" s="118"/>
      <c r="DC5" s="118"/>
      <c r="DD5" s="118"/>
      <c r="DE5" s="118"/>
      <c r="DF5" s="118"/>
      <c r="DG5" s="118"/>
      <c r="DH5" s="118"/>
      <c r="DI5" s="118"/>
      <c r="DJ5" s="118"/>
      <c r="DK5" s="118"/>
      <c r="DM5" s="118">
        <f t="shared" ref="DM5" si="6">CY5+1</f>
        <v>2034</v>
      </c>
      <c r="DN5" s="118"/>
      <c r="DO5" s="118"/>
      <c r="DP5" s="118"/>
      <c r="DQ5" s="118"/>
      <c r="DR5" s="118"/>
      <c r="DS5" s="118"/>
      <c r="DT5" s="118"/>
      <c r="DU5" s="118"/>
      <c r="DV5" s="118"/>
      <c r="DW5" s="118"/>
      <c r="DX5" s="118"/>
      <c r="DY5" s="118"/>
      <c r="EA5" s="118">
        <f t="shared" ref="EA5" si="7">DM5+1</f>
        <v>2035</v>
      </c>
      <c r="EB5" s="118"/>
      <c r="EC5" s="118"/>
      <c r="ED5" s="118"/>
      <c r="EE5" s="118"/>
      <c r="EF5" s="118"/>
      <c r="EG5" s="118"/>
      <c r="EH5" s="118"/>
      <c r="EI5" s="118"/>
      <c r="EJ5" s="118"/>
      <c r="EK5" s="118"/>
      <c r="EL5" s="118"/>
      <c r="EM5" s="118"/>
    </row>
    <row r="6" spans="1:143" x14ac:dyDescent="0.25">
      <c r="E6" s="41" t="str">
        <f ca="1">IF(E7=0,"Jan ✓","Jan")</f>
        <v>Jan ✓</v>
      </c>
      <c r="F6" s="41" t="str">
        <f ca="1">IF(F7=0,"Feb ✓","Feb")</f>
        <v>Feb ✓</v>
      </c>
      <c r="G6" s="41" t="str">
        <f ca="1">IF(G7=0,"Mrz ✓","Mrz")</f>
        <v>Mrz ✓</v>
      </c>
      <c r="H6" s="41" t="str">
        <f ca="1">IF(H7=0,"Apr ✓","Apr")</f>
        <v>Apr ✓</v>
      </c>
      <c r="I6" s="41" t="str">
        <f ca="1">IF(I7=0,"Mai ✓","Mai")</f>
        <v>Mai ✓</v>
      </c>
      <c r="J6" s="41" t="str">
        <f ca="1">IF(J7=0,"Jun ✓","Jun")</f>
        <v>Jun ✓</v>
      </c>
      <c r="K6" s="41" t="str">
        <f ca="1">IF(K7=0,"Juli ✓","Juli")</f>
        <v>Juli ✓</v>
      </c>
      <c r="L6" s="41" t="str">
        <f ca="1">IF(L7=0,"Aug ✓","Aug")</f>
        <v>Aug ✓</v>
      </c>
      <c r="M6" s="41" t="str">
        <f ca="1">IF(M7=0,"Sep ✓","Sep")</f>
        <v>Sep ✓</v>
      </c>
      <c r="N6" s="41" t="str">
        <f ca="1">IF(N7=0,"Okt ✓","Okt")</f>
        <v>Okt ✓</v>
      </c>
      <c r="O6" s="41" t="str">
        <f ca="1">IF(O7=0,"Nov ✓","Nov")</f>
        <v>Nov ✓</v>
      </c>
      <c r="P6" s="41" t="str">
        <f ca="1">IF(P7=0,"Dez ✓","Dez")</f>
        <v>Dez ✓</v>
      </c>
      <c r="Q6" s="41" t="str">
        <f ca="1">IF(Q7=0,"Billanz","Billanz")</f>
        <v>Billanz</v>
      </c>
      <c r="S6" s="41" t="str">
        <f ca="1">IF(S7=0,"Jan ✓","Jan")</f>
        <v>Jan ✓</v>
      </c>
      <c r="T6" s="41" t="str">
        <f ca="1">IF(T7=0,"Feb ✓","Feb")</f>
        <v>Feb ✓</v>
      </c>
      <c r="U6" s="41" t="str">
        <f ca="1">IF(U7=0,"Mrz ✓","Mrz")</f>
        <v>Mrz ✓</v>
      </c>
      <c r="V6" s="41" t="str">
        <f ca="1">IF(V7=0,"Apr ✓","Apr")</f>
        <v>Apr ✓</v>
      </c>
      <c r="W6" s="41" t="str">
        <f ca="1">IF(W7=0,"Mai ✓","Mai")</f>
        <v>Mai ✓</v>
      </c>
      <c r="X6" s="41" t="str">
        <f ca="1">IF(X7=0,"Jun ✓","Jun")</f>
        <v>Jun ✓</v>
      </c>
      <c r="Y6" s="41" t="str">
        <f ca="1">IF(Y7=0,"Juli ✓","Juli")</f>
        <v>Juli ✓</v>
      </c>
      <c r="Z6" s="41" t="str">
        <f ca="1">IF(Z7=0,"Aug ✓","Aug")</f>
        <v>Aug ✓</v>
      </c>
      <c r="AA6" s="41" t="str">
        <f ca="1">IF(AA7=0,"Sep ✓","Sep")</f>
        <v>Sep ✓</v>
      </c>
      <c r="AB6" s="41" t="str">
        <f ca="1">IF(AB7=0,"Okt ✓","Okt")</f>
        <v>Okt ✓</v>
      </c>
      <c r="AC6" s="41" t="str">
        <f ca="1">IF(AC7=0,"Nov ✓","Nov")</f>
        <v>Nov ✓</v>
      </c>
      <c r="AD6" s="41" t="str">
        <f ca="1">IF(AD7=0,"Dez ✓","Dez")</f>
        <v>Dez ✓</v>
      </c>
      <c r="AE6" s="41" t="str">
        <f ca="1">IF(AE7=0,"Billanz","Billanz")</f>
        <v>Billanz</v>
      </c>
      <c r="AG6" s="41" t="str">
        <f t="shared" ref="AG6" ca="1" si="8">IF(AG7=0,"Jan ✓","Jan")</f>
        <v>Jan ✓</v>
      </c>
      <c r="AH6" s="41" t="str">
        <f t="shared" ref="AH6" ca="1" si="9">IF(AH7=0,"Feb ✓","Feb")</f>
        <v>Feb ✓</v>
      </c>
      <c r="AI6" s="41" t="str">
        <f t="shared" ref="AI6" ca="1" si="10">IF(AI7=0,"Mrz ✓","Mrz")</f>
        <v>Mrz ✓</v>
      </c>
      <c r="AJ6" s="41" t="str">
        <f t="shared" ref="AJ6" ca="1" si="11">IF(AJ7=0,"Apr ✓","Apr")</f>
        <v>Apr ✓</v>
      </c>
      <c r="AK6" s="41" t="str">
        <f t="shared" ref="AK6" ca="1" si="12">IF(AK7=0,"Mai ✓","Mai")</f>
        <v>Mai ✓</v>
      </c>
      <c r="AL6" s="41" t="str">
        <f t="shared" ref="AL6" ca="1" si="13">IF(AL7=0,"Jun ✓","Jun")</f>
        <v>Jun ✓</v>
      </c>
      <c r="AM6" s="41" t="str">
        <f t="shared" ref="AM6" ca="1" si="14">IF(AM7=0,"Juli ✓","Juli")</f>
        <v>Juli ✓</v>
      </c>
      <c r="AN6" s="41" t="str">
        <f t="shared" ref="AN6" ca="1" si="15">IF(AN7=0,"Aug ✓","Aug")</f>
        <v>Aug ✓</v>
      </c>
      <c r="AO6" s="41" t="str">
        <f t="shared" ref="AO6" ca="1" si="16">IF(AO7=0,"Sep ✓","Sep")</f>
        <v>Sep ✓</v>
      </c>
      <c r="AP6" s="41" t="str">
        <f t="shared" ref="AP6" ca="1" si="17">IF(AP7=0,"Okt ✓","Okt")</f>
        <v>Okt ✓</v>
      </c>
      <c r="AQ6" s="41" t="str">
        <f t="shared" ref="AQ6" ca="1" si="18">IF(AQ7=0,"Nov ✓","Nov")</f>
        <v>Nov ✓</v>
      </c>
      <c r="AR6" s="41" t="str">
        <f t="shared" ref="AR6" ca="1" si="19">IF(AR7=0,"Dez ✓","Dez")</f>
        <v>Dez ✓</v>
      </c>
      <c r="AS6" s="41" t="str">
        <f ca="1">IF(AS7=0,"Billanz","Billanz")</f>
        <v>Billanz</v>
      </c>
      <c r="AU6" s="41" t="str">
        <f t="shared" ref="AU6" ca="1" si="20">IF(AU7=0,"Jan ✓","Jan")</f>
        <v>Jan ✓</v>
      </c>
      <c r="AV6" s="41" t="str">
        <f t="shared" ref="AV6" ca="1" si="21">IF(AV7=0,"Feb ✓","Feb")</f>
        <v>Feb ✓</v>
      </c>
      <c r="AW6" s="41" t="str">
        <f t="shared" ref="AW6" ca="1" si="22">IF(AW7=0,"Mrz ✓","Mrz")</f>
        <v>Mrz ✓</v>
      </c>
      <c r="AX6" s="41" t="str">
        <f t="shared" ref="AX6" ca="1" si="23">IF(AX7=0,"Apr ✓","Apr")</f>
        <v>Apr ✓</v>
      </c>
      <c r="AY6" s="41" t="str">
        <f t="shared" ref="AY6" ca="1" si="24">IF(AY7=0,"Mai ✓","Mai")</f>
        <v>Mai ✓</v>
      </c>
      <c r="AZ6" s="41" t="str">
        <f t="shared" ref="AZ6" ca="1" si="25">IF(AZ7=0,"Jun ✓","Jun")</f>
        <v>Jun ✓</v>
      </c>
      <c r="BA6" s="41" t="str">
        <f t="shared" ref="BA6" ca="1" si="26">IF(BA7=0,"Juli ✓","Juli")</f>
        <v>Juli ✓</v>
      </c>
      <c r="BB6" s="41" t="str">
        <f t="shared" ref="BB6" ca="1" si="27">IF(BB7=0,"Aug ✓","Aug")</f>
        <v>Aug ✓</v>
      </c>
      <c r="BC6" s="41" t="str">
        <f t="shared" ref="BC6" ca="1" si="28">IF(BC7=0,"Sep ✓","Sep")</f>
        <v>Sep ✓</v>
      </c>
      <c r="BD6" s="41" t="str">
        <f t="shared" ref="BD6" ca="1" si="29">IF(BD7=0,"Okt ✓","Okt")</f>
        <v>Okt ✓</v>
      </c>
      <c r="BE6" s="41" t="str">
        <f t="shared" ref="BE6" ca="1" si="30">IF(BE7=0,"Nov ✓","Nov")</f>
        <v>Nov ✓</v>
      </c>
      <c r="BF6" s="41" t="str">
        <f t="shared" ref="BF6" ca="1" si="31">IF(BF7=0,"Dez ✓","Dez")</f>
        <v>Dez ✓</v>
      </c>
      <c r="BG6" s="41" t="str">
        <f ca="1">IF(BG7=0,"Billanz","Billanz")</f>
        <v>Billanz</v>
      </c>
      <c r="BI6" s="41" t="str">
        <f t="shared" ref="BI6" ca="1" si="32">IF(BI7=0,"Jan ✓","Jan")</f>
        <v>Jan ✓</v>
      </c>
      <c r="BJ6" s="41" t="str">
        <f t="shared" ref="BJ6" ca="1" si="33">IF(BJ7=0,"Feb ✓","Feb")</f>
        <v>Feb ✓</v>
      </c>
      <c r="BK6" s="41" t="str">
        <f t="shared" ref="BK6" ca="1" si="34">IF(BK7=0,"Mrz ✓","Mrz")</f>
        <v>Mrz ✓</v>
      </c>
      <c r="BL6" s="41" t="str">
        <f t="shared" ref="BL6" ca="1" si="35">IF(BL7=0,"Apr ✓","Apr")</f>
        <v>Apr ✓</v>
      </c>
      <c r="BM6" s="41" t="str">
        <f t="shared" ref="BM6" ca="1" si="36">IF(BM7=0,"Mai ✓","Mai")</f>
        <v>Mai ✓</v>
      </c>
      <c r="BN6" s="41" t="str">
        <f t="shared" ref="BN6" ca="1" si="37">IF(BN7=0,"Jun ✓","Jun")</f>
        <v>Jun ✓</v>
      </c>
      <c r="BO6" s="41" t="str">
        <f t="shared" ref="BO6" ca="1" si="38">IF(BO7=0,"Juli ✓","Juli")</f>
        <v>Juli ✓</v>
      </c>
      <c r="BP6" s="41" t="str">
        <f t="shared" ref="BP6" ca="1" si="39">IF(BP7=0,"Aug ✓","Aug")</f>
        <v>Aug ✓</v>
      </c>
      <c r="BQ6" s="41" t="str">
        <f t="shared" ref="BQ6" ca="1" si="40">IF(BQ7=0,"Sep ✓","Sep")</f>
        <v>Sep ✓</v>
      </c>
      <c r="BR6" s="41" t="str">
        <f t="shared" ref="BR6" ca="1" si="41">IF(BR7=0,"Okt ✓","Okt")</f>
        <v>Okt ✓</v>
      </c>
      <c r="BS6" s="41" t="str">
        <f t="shared" ref="BS6" ca="1" si="42">IF(BS7=0,"Nov ✓","Nov")</f>
        <v>Nov ✓</v>
      </c>
      <c r="BT6" s="41" t="str">
        <f t="shared" ref="BT6" ca="1" si="43">IF(BT7=0,"Dez ✓","Dez")</f>
        <v>Dez ✓</v>
      </c>
      <c r="BU6" s="41" t="str">
        <f ca="1">IF(BU7=0,"Billanz","Billanz")</f>
        <v>Billanz</v>
      </c>
      <c r="BW6" s="41" t="str">
        <f t="shared" ref="BW6" ca="1" si="44">IF(BW7=0,"Jan ✓","Jan")</f>
        <v>Jan ✓</v>
      </c>
      <c r="BX6" s="41" t="str">
        <f t="shared" ref="BX6" ca="1" si="45">IF(BX7=0,"Feb ✓","Feb")</f>
        <v>Feb ✓</v>
      </c>
      <c r="BY6" s="41" t="str">
        <f t="shared" ref="BY6" ca="1" si="46">IF(BY7=0,"Mrz ✓","Mrz")</f>
        <v>Mrz ✓</v>
      </c>
      <c r="BZ6" s="41" t="str">
        <f t="shared" ref="BZ6" ca="1" si="47">IF(BZ7=0,"Apr ✓","Apr")</f>
        <v>Apr ✓</v>
      </c>
      <c r="CA6" s="41" t="str">
        <f t="shared" ref="CA6" ca="1" si="48">IF(CA7=0,"Mai ✓","Mai")</f>
        <v>Mai ✓</v>
      </c>
      <c r="CB6" s="41" t="str">
        <f t="shared" ref="CB6" ca="1" si="49">IF(CB7=0,"Jun ✓","Jun")</f>
        <v>Jun ✓</v>
      </c>
      <c r="CC6" s="41" t="str">
        <f t="shared" ref="CC6" ca="1" si="50">IF(CC7=0,"Juli ✓","Juli")</f>
        <v>Juli ✓</v>
      </c>
      <c r="CD6" s="41" t="str">
        <f t="shared" ref="CD6" ca="1" si="51">IF(CD7=0,"Aug ✓","Aug")</f>
        <v>Aug ✓</v>
      </c>
      <c r="CE6" s="41" t="str">
        <f t="shared" ref="CE6" ca="1" si="52">IF(CE7=0,"Sep ✓","Sep")</f>
        <v>Sep ✓</v>
      </c>
      <c r="CF6" s="41" t="str">
        <f t="shared" ref="CF6" ca="1" si="53">IF(CF7=0,"Okt ✓","Okt")</f>
        <v>Okt ✓</v>
      </c>
      <c r="CG6" s="41" t="str">
        <f t="shared" ref="CG6" ca="1" si="54">IF(CG7=0,"Nov ✓","Nov")</f>
        <v>Nov ✓</v>
      </c>
      <c r="CH6" s="41" t="str">
        <f t="shared" ref="CH6" ca="1" si="55">IF(CH7=0,"Dez ✓","Dez")</f>
        <v>Dez ✓</v>
      </c>
      <c r="CI6" s="41" t="str">
        <f ca="1">IF(CI7=0,"Billanz","Billanz")</f>
        <v>Billanz</v>
      </c>
      <c r="CK6" s="41" t="str">
        <f t="shared" ref="CK6" ca="1" si="56">IF(CK7=0,"Jan ✓","Jan")</f>
        <v>Jan ✓</v>
      </c>
      <c r="CL6" s="41" t="str">
        <f t="shared" ref="CL6" ca="1" si="57">IF(CL7=0,"Feb ✓","Feb")</f>
        <v>Feb ✓</v>
      </c>
      <c r="CM6" s="41" t="str">
        <f t="shared" ref="CM6" ca="1" si="58">IF(CM7=0,"Mrz ✓","Mrz")</f>
        <v>Mrz ✓</v>
      </c>
      <c r="CN6" s="41" t="str">
        <f t="shared" ref="CN6" ca="1" si="59">IF(CN7=0,"Apr ✓","Apr")</f>
        <v>Apr ✓</v>
      </c>
      <c r="CO6" s="41" t="str">
        <f t="shared" ref="CO6" ca="1" si="60">IF(CO7=0,"Mai ✓","Mai")</f>
        <v>Mai ✓</v>
      </c>
      <c r="CP6" s="41" t="str">
        <f t="shared" ref="CP6" ca="1" si="61">IF(CP7=0,"Jun ✓","Jun")</f>
        <v>Jun ✓</v>
      </c>
      <c r="CQ6" s="41" t="str">
        <f t="shared" ref="CQ6" ca="1" si="62">IF(CQ7=0,"Juli ✓","Juli")</f>
        <v>Juli ✓</v>
      </c>
      <c r="CR6" s="41" t="str">
        <f t="shared" ref="CR6" ca="1" si="63">IF(CR7=0,"Aug ✓","Aug")</f>
        <v>Aug ✓</v>
      </c>
      <c r="CS6" s="41" t="str">
        <f t="shared" ref="CS6" ca="1" si="64">IF(CS7=0,"Sep ✓","Sep")</f>
        <v>Sep ✓</v>
      </c>
      <c r="CT6" s="41" t="str">
        <f t="shared" ref="CT6" ca="1" si="65">IF(CT7=0,"Okt ✓","Okt")</f>
        <v>Okt ✓</v>
      </c>
      <c r="CU6" s="41" t="str">
        <f t="shared" ref="CU6" ca="1" si="66">IF(CU7=0,"Nov ✓","Nov")</f>
        <v>Nov ✓</v>
      </c>
      <c r="CV6" s="41" t="str">
        <f t="shared" ref="CV6" ca="1" si="67">IF(CV7=0,"Dez ✓","Dez")</f>
        <v>Dez ✓</v>
      </c>
      <c r="CW6" s="41" t="str">
        <f ca="1">IF(CW7=0,"Billanz","Billanz")</f>
        <v>Billanz</v>
      </c>
      <c r="CY6" s="41" t="str">
        <f t="shared" ref="CY6" ca="1" si="68">IF(CY7=0,"Jan ✓","Jan")</f>
        <v>Jan ✓</v>
      </c>
      <c r="CZ6" s="41" t="str">
        <f t="shared" ref="CZ6" ca="1" si="69">IF(CZ7=0,"Feb ✓","Feb")</f>
        <v>Feb ✓</v>
      </c>
      <c r="DA6" s="41" t="str">
        <f t="shared" ref="DA6" ca="1" si="70">IF(DA7=0,"Mrz ✓","Mrz")</f>
        <v>Mrz ✓</v>
      </c>
      <c r="DB6" s="41" t="str">
        <f t="shared" ref="DB6" ca="1" si="71">IF(DB7=0,"Apr ✓","Apr")</f>
        <v>Apr ✓</v>
      </c>
      <c r="DC6" s="41" t="str">
        <f t="shared" ref="DC6" ca="1" si="72">IF(DC7=0,"Mai ✓","Mai")</f>
        <v>Mai ✓</v>
      </c>
      <c r="DD6" s="41" t="str">
        <f t="shared" ref="DD6" ca="1" si="73">IF(DD7=0,"Jun ✓","Jun")</f>
        <v>Jun ✓</v>
      </c>
      <c r="DE6" s="41" t="str">
        <f t="shared" ref="DE6" ca="1" si="74">IF(DE7=0,"Juli ✓","Juli")</f>
        <v>Juli ✓</v>
      </c>
      <c r="DF6" s="41" t="str">
        <f t="shared" ref="DF6" ca="1" si="75">IF(DF7=0,"Aug ✓","Aug")</f>
        <v>Aug ✓</v>
      </c>
      <c r="DG6" s="41" t="str">
        <f t="shared" ref="DG6" ca="1" si="76">IF(DG7=0,"Sep ✓","Sep")</f>
        <v>Sep ✓</v>
      </c>
      <c r="DH6" s="41" t="str">
        <f t="shared" ref="DH6" ca="1" si="77">IF(DH7=0,"Okt ✓","Okt")</f>
        <v>Okt ✓</v>
      </c>
      <c r="DI6" s="41" t="str">
        <f t="shared" ref="DI6" ca="1" si="78">IF(DI7=0,"Nov ✓","Nov")</f>
        <v>Nov ✓</v>
      </c>
      <c r="DJ6" s="41" t="str">
        <f t="shared" ref="DJ6" ca="1" si="79">IF(DJ7=0,"Dez ✓","Dez")</f>
        <v>Dez ✓</v>
      </c>
      <c r="DK6" s="41" t="str">
        <f ca="1">IF(DK7=0,"Billanz","Billanz")</f>
        <v>Billanz</v>
      </c>
      <c r="DM6" s="41" t="str">
        <f t="shared" ref="DM6" ca="1" si="80">IF(DM7=0,"Jan ✓","Jan")</f>
        <v>Jan ✓</v>
      </c>
      <c r="DN6" s="41" t="str">
        <f t="shared" ref="DN6" ca="1" si="81">IF(DN7=0,"Feb ✓","Feb")</f>
        <v>Feb ✓</v>
      </c>
      <c r="DO6" s="41" t="str">
        <f t="shared" ref="DO6" ca="1" si="82">IF(DO7=0,"Mrz ✓","Mrz")</f>
        <v>Mrz ✓</v>
      </c>
      <c r="DP6" s="41" t="str">
        <f t="shared" ref="DP6" ca="1" si="83">IF(DP7=0,"Apr ✓","Apr")</f>
        <v>Apr ✓</v>
      </c>
      <c r="DQ6" s="41" t="str">
        <f t="shared" ref="DQ6" ca="1" si="84">IF(DQ7=0,"Mai ✓","Mai")</f>
        <v>Mai ✓</v>
      </c>
      <c r="DR6" s="41" t="str">
        <f t="shared" ref="DR6" ca="1" si="85">IF(DR7=0,"Jun ✓","Jun")</f>
        <v>Jun ✓</v>
      </c>
      <c r="DS6" s="41" t="str">
        <f t="shared" ref="DS6" ca="1" si="86">IF(DS7=0,"Juli ✓","Juli")</f>
        <v>Juli ✓</v>
      </c>
      <c r="DT6" s="41" t="str">
        <f t="shared" ref="DT6" ca="1" si="87">IF(DT7=0,"Aug ✓","Aug")</f>
        <v>Aug ✓</v>
      </c>
      <c r="DU6" s="41" t="str">
        <f t="shared" ref="DU6" ca="1" si="88">IF(DU7=0,"Sep ✓","Sep")</f>
        <v>Sep ✓</v>
      </c>
      <c r="DV6" s="41" t="str">
        <f t="shared" ref="DV6" ca="1" si="89">IF(DV7=0,"Okt ✓","Okt")</f>
        <v>Okt ✓</v>
      </c>
      <c r="DW6" s="41" t="str">
        <f t="shared" ref="DW6" ca="1" si="90">IF(DW7=0,"Nov ✓","Nov")</f>
        <v>Nov ✓</v>
      </c>
      <c r="DX6" s="41" t="str">
        <f t="shared" ref="DX6" ca="1" si="91">IF(DX7=0,"Dez ✓","Dez")</f>
        <v>Dez ✓</v>
      </c>
      <c r="DY6" s="41" t="str">
        <f ca="1">IF(DY7=0,"Billanz","Billanz")</f>
        <v>Billanz</v>
      </c>
      <c r="EA6" s="41" t="str">
        <f t="shared" ref="EA6" ca="1" si="92">IF(EA7=0,"Jan ✓","Jan")</f>
        <v>Jan ✓</v>
      </c>
      <c r="EB6" s="41" t="str">
        <f t="shared" ref="EB6" ca="1" si="93">IF(EB7=0,"Feb ✓","Feb")</f>
        <v>Feb ✓</v>
      </c>
      <c r="EC6" s="41" t="str">
        <f t="shared" ref="EC6" ca="1" si="94">IF(EC7=0,"Mrz ✓","Mrz")</f>
        <v>Mrz ✓</v>
      </c>
      <c r="ED6" s="41" t="str">
        <f t="shared" ref="ED6" ca="1" si="95">IF(ED7=0,"Apr ✓","Apr")</f>
        <v>Apr ✓</v>
      </c>
      <c r="EE6" s="41" t="str">
        <f t="shared" ref="EE6" ca="1" si="96">IF(EE7=0,"Mai ✓","Mai")</f>
        <v>Mai ✓</v>
      </c>
      <c r="EF6" s="41" t="str">
        <f t="shared" ref="EF6" ca="1" si="97">IF(EF7=0,"Jun ✓","Jun")</f>
        <v>Jun ✓</v>
      </c>
      <c r="EG6" s="41" t="str">
        <f t="shared" ref="EG6" ca="1" si="98">IF(EG7=0,"Juli ✓","Juli")</f>
        <v>Juli ✓</v>
      </c>
      <c r="EH6" s="41" t="str">
        <f t="shared" ref="EH6" ca="1" si="99">IF(EH7=0,"Aug ✓","Aug")</f>
        <v>Aug ✓</v>
      </c>
      <c r="EI6" s="41" t="str">
        <f t="shared" ref="EI6" ca="1" si="100">IF(EI7=0,"Sep ✓","Sep")</f>
        <v>Sep ✓</v>
      </c>
      <c r="EJ6" s="41" t="str">
        <f t="shared" ref="EJ6" ca="1" si="101">IF(EJ7=0,"Okt ✓","Okt")</f>
        <v>Okt ✓</v>
      </c>
      <c r="EK6" s="41" t="str">
        <f t="shared" ref="EK6" ca="1" si="102">IF(EK7=0,"Nov ✓","Nov")</f>
        <v>Nov ✓</v>
      </c>
      <c r="EL6" s="41" t="str">
        <f t="shared" ref="EL6" ca="1" si="103">IF(EL7=0,"Dez ✓","Dez")</f>
        <v>Dez ✓</v>
      </c>
      <c r="EM6" s="41" t="str">
        <f ca="1">IF(EM7=0,"Billanz","Billanz")</f>
        <v>Billanz</v>
      </c>
    </row>
    <row r="7" spans="1:143" s="60" customFormat="1" x14ac:dyDescent="0.25">
      <c r="C7" s="63" t="s">
        <v>80</v>
      </c>
      <c r="E7" s="16">
        <f t="shared" ref="E7:Q7" ca="1" si="104">E19-(E32+E45)</f>
        <v>0</v>
      </c>
      <c r="F7" s="16">
        <f t="shared" ca="1" si="104"/>
        <v>0</v>
      </c>
      <c r="G7" s="16">
        <f t="shared" ca="1" si="104"/>
        <v>0</v>
      </c>
      <c r="H7" s="16">
        <f t="shared" ca="1" si="104"/>
        <v>0</v>
      </c>
      <c r="I7" s="16">
        <f t="shared" ca="1" si="104"/>
        <v>0</v>
      </c>
      <c r="J7" s="16">
        <f t="shared" ca="1" si="104"/>
        <v>0</v>
      </c>
      <c r="K7" s="16">
        <f t="shared" ca="1" si="104"/>
        <v>0</v>
      </c>
      <c r="L7" s="16">
        <f t="shared" ca="1" si="104"/>
        <v>0</v>
      </c>
      <c r="M7" s="16">
        <f t="shared" ca="1" si="104"/>
        <v>0</v>
      </c>
      <c r="N7" s="16">
        <f t="shared" ca="1" si="104"/>
        <v>0</v>
      </c>
      <c r="O7" s="16">
        <f t="shared" ca="1" si="104"/>
        <v>0</v>
      </c>
      <c r="P7" s="16">
        <f t="shared" ca="1" si="104"/>
        <v>0</v>
      </c>
      <c r="Q7" s="16">
        <f t="shared" ca="1" si="104"/>
        <v>0</v>
      </c>
      <c r="S7" s="16">
        <f t="shared" ref="S7:AE7" ca="1" si="105">S19-(S32+S45)</f>
        <v>0</v>
      </c>
      <c r="T7" s="16">
        <f t="shared" ca="1" si="105"/>
        <v>0</v>
      </c>
      <c r="U7" s="16">
        <f t="shared" ca="1" si="105"/>
        <v>0</v>
      </c>
      <c r="V7" s="16">
        <f t="shared" ca="1" si="105"/>
        <v>0</v>
      </c>
      <c r="W7" s="16">
        <f t="shared" ca="1" si="105"/>
        <v>0</v>
      </c>
      <c r="X7" s="16">
        <f t="shared" ca="1" si="105"/>
        <v>0</v>
      </c>
      <c r="Y7" s="16">
        <f t="shared" ca="1" si="105"/>
        <v>0</v>
      </c>
      <c r="Z7" s="16">
        <f t="shared" ca="1" si="105"/>
        <v>0</v>
      </c>
      <c r="AA7" s="16">
        <f t="shared" ca="1" si="105"/>
        <v>0</v>
      </c>
      <c r="AB7" s="16">
        <f t="shared" ca="1" si="105"/>
        <v>0</v>
      </c>
      <c r="AC7" s="16">
        <f t="shared" ca="1" si="105"/>
        <v>0</v>
      </c>
      <c r="AD7" s="16">
        <f t="shared" ca="1" si="105"/>
        <v>0</v>
      </c>
      <c r="AE7" s="16">
        <f t="shared" ca="1" si="105"/>
        <v>0</v>
      </c>
      <c r="AG7" s="16">
        <f t="shared" ref="AG7:AS7" ca="1" si="106">AG19-(AG32+AG45)</f>
        <v>0</v>
      </c>
      <c r="AH7" s="16">
        <f t="shared" ca="1" si="106"/>
        <v>0</v>
      </c>
      <c r="AI7" s="16">
        <f t="shared" ca="1" si="106"/>
        <v>0</v>
      </c>
      <c r="AJ7" s="16">
        <f t="shared" ca="1" si="106"/>
        <v>0</v>
      </c>
      <c r="AK7" s="16">
        <f t="shared" ca="1" si="106"/>
        <v>0</v>
      </c>
      <c r="AL7" s="16">
        <f t="shared" ca="1" si="106"/>
        <v>0</v>
      </c>
      <c r="AM7" s="16">
        <f t="shared" ca="1" si="106"/>
        <v>0</v>
      </c>
      <c r="AN7" s="16">
        <f t="shared" ca="1" si="106"/>
        <v>0</v>
      </c>
      <c r="AO7" s="16">
        <f t="shared" ca="1" si="106"/>
        <v>0</v>
      </c>
      <c r="AP7" s="16">
        <f t="shared" ca="1" si="106"/>
        <v>0</v>
      </c>
      <c r="AQ7" s="16">
        <f t="shared" ca="1" si="106"/>
        <v>0</v>
      </c>
      <c r="AR7" s="16">
        <f t="shared" ca="1" si="106"/>
        <v>0</v>
      </c>
      <c r="AS7" s="16">
        <f t="shared" ca="1" si="106"/>
        <v>0</v>
      </c>
      <c r="AU7" s="16">
        <f t="shared" ref="AU7:BG7" ca="1" si="107">AU19-(AU32+AU45)</f>
        <v>0</v>
      </c>
      <c r="AV7" s="16">
        <f t="shared" ca="1" si="107"/>
        <v>0</v>
      </c>
      <c r="AW7" s="16">
        <f t="shared" ca="1" si="107"/>
        <v>0</v>
      </c>
      <c r="AX7" s="16">
        <f t="shared" ca="1" si="107"/>
        <v>0</v>
      </c>
      <c r="AY7" s="16">
        <f t="shared" ca="1" si="107"/>
        <v>0</v>
      </c>
      <c r="AZ7" s="16">
        <f t="shared" ca="1" si="107"/>
        <v>0</v>
      </c>
      <c r="BA7" s="16">
        <f t="shared" ca="1" si="107"/>
        <v>0</v>
      </c>
      <c r="BB7" s="16">
        <f t="shared" ca="1" si="107"/>
        <v>0</v>
      </c>
      <c r="BC7" s="16">
        <f t="shared" ca="1" si="107"/>
        <v>0</v>
      </c>
      <c r="BD7" s="16">
        <f t="shared" ca="1" si="107"/>
        <v>0</v>
      </c>
      <c r="BE7" s="16">
        <f t="shared" ca="1" si="107"/>
        <v>0</v>
      </c>
      <c r="BF7" s="16">
        <f t="shared" ca="1" si="107"/>
        <v>0</v>
      </c>
      <c r="BG7" s="16">
        <f t="shared" ca="1" si="107"/>
        <v>0</v>
      </c>
      <c r="BI7" s="16">
        <f t="shared" ref="BI7:BU7" ca="1" si="108">BI19-(BI32+BI45)</f>
        <v>0</v>
      </c>
      <c r="BJ7" s="16">
        <f t="shared" ca="1" si="108"/>
        <v>0</v>
      </c>
      <c r="BK7" s="16">
        <f t="shared" ca="1" si="108"/>
        <v>0</v>
      </c>
      <c r="BL7" s="16">
        <f t="shared" ca="1" si="108"/>
        <v>0</v>
      </c>
      <c r="BM7" s="16">
        <f t="shared" ca="1" si="108"/>
        <v>0</v>
      </c>
      <c r="BN7" s="16">
        <f t="shared" ca="1" si="108"/>
        <v>0</v>
      </c>
      <c r="BO7" s="16">
        <f t="shared" ca="1" si="108"/>
        <v>0</v>
      </c>
      <c r="BP7" s="16">
        <f t="shared" ca="1" si="108"/>
        <v>0</v>
      </c>
      <c r="BQ7" s="16">
        <f t="shared" ca="1" si="108"/>
        <v>0</v>
      </c>
      <c r="BR7" s="16">
        <f t="shared" ca="1" si="108"/>
        <v>0</v>
      </c>
      <c r="BS7" s="16">
        <f t="shared" ca="1" si="108"/>
        <v>0</v>
      </c>
      <c r="BT7" s="16">
        <f t="shared" ca="1" si="108"/>
        <v>0</v>
      </c>
      <c r="BU7" s="16">
        <f t="shared" ca="1" si="108"/>
        <v>0</v>
      </c>
      <c r="BW7" s="16">
        <f t="shared" ref="BW7:CI7" ca="1" si="109">BW19-(BW32+BW45)</f>
        <v>0</v>
      </c>
      <c r="BX7" s="16">
        <f t="shared" ca="1" si="109"/>
        <v>0</v>
      </c>
      <c r="BY7" s="16">
        <f t="shared" ca="1" si="109"/>
        <v>0</v>
      </c>
      <c r="BZ7" s="16">
        <f t="shared" ca="1" si="109"/>
        <v>0</v>
      </c>
      <c r="CA7" s="16">
        <f t="shared" ca="1" si="109"/>
        <v>0</v>
      </c>
      <c r="CB7" s="16">
        <f t="shared" ca="1" si="109"/>
        <v>0</v>
      </c>
      <c r="CC7" s="16">
        <f t="shared" ca="1" si="109"/>
        <v>0</v>
      </c>
      <c r="CD7" s="16">
        <f t="shared" ca="1" si="109"/>
        <v>0</v>
      </c>
      <c r="CE7" s="16">
        <f t="shared" ca="1" si="109"/>
        <v>0</v>
      </c>
      <c r="CF7" s="16">
        <f t="shared" ca="1" si="109"/>
        <v>0</v>
      </c>
      <c r="CG7" s="16">
        <f t="shared" ca="1" si="109"/>
        <v>0</v>
      </c>
      <c r="CH7" s="16">
        <f t="shared" ca="1" si="109"/>
        <v>0</v>
      </c>
      <c r="CI7" s="16">
        <f t="shared" ca="1" si="109"/>
        <v>0</v>
      </c>
      <c r="CK7" s="16">
        <f t="shared" ref="CK7:CW7" ca="1" si="110">CK19-(CK32+CK45)</f>
        <v>0</v>
      </c>
      <c r="CL7" s="16">
        <f t="shared" ca="1" si="110"/>
        <v>0</v>
      </c>
      <c r="CM7" s="16">
        <f t="shared" ca="1" si="110"/>
        <v>0</v>
      </c>
      <c r="CN7" s="16">
        <f t="shared" ca="1" si="110"/>
        <v>0</v>
      </c>
      <c r="CO7" s="16">
        <f t="shared" ca="1" si="110"/>
        <v>0</v>
      </c>
      <c r="CP7" s="16">
        <f t="shared" ca="1" si="110"/>
        <v>0</v>
      </c>
      <c r="CQ7" s="16">
        <f t="shared" ca="1" si="110"/>
        <v>0</v>
      </c>
      <c r="CR7" s="16">
        <f t="shared" ca="1" si="110"/>
        <v>0</v>
      </c>
      <c r="CS7" s="16">
        <f t="shared" ca="1" si="110"/>
        <v>0</v>
      </c>
      <c r="CT7" s="16">
        <f t="shared" ca="1" si="110"/>
        <v>0</v>
      </c>
      <c r="CU7" s="16">
        <f t="shared" ca="1" si="110"/>
        <v>0</v>
      </c>
      <c r="CV7" s="16">
        <f t="shared" ca="1" si="110"/>
        <v>0</v>
      </c>
      <c r="CW7" s="16">
        <f t="shared" ca="1" si="110"/>
        <v>0</v>
      </c>
      <c r="CY7" s="16">
        <f t="shared" ref="CY7:DK7" ca="1" si="111">CY19-(CY32+CY45)</f>
        <v>0</v>
      </c>
      <c r="CZ7" s="16">
        <f t="shared" ca="1" si="111"/>
        <v>0</v>
      </c>
      <c r="DA7" s="16">
        <f t="shared" ca="1" si="111"/>
        <v>0</v>
      </c>
      <c r="DB7" s="16">
        <f t="shared" ca="1" si="111"/>
        <v>0</v>
      </c>
      <c r="DC7" s="16">
        <f t="shared" ca="1" si="111"/>
        <v>0</v>
      </c>
      <c r="DD7" s="16">
        <f t="shared" ca="1" si="111"/>
        <v>0</v>
      </c>
      <c r="DE7" s="16">
        <f t="shared" ca="1" si="111"/>
        <v>0</v>
      </c>
      <c r="DF7" s="16">
        <f t="shared" ca="1" si="111"/>
        <v>0</v>
      </c>
      <c r="DG7" s="16">
        <f t="shared" ca="1" si="111"/>
        <v>0</v>
      </c>
      <c r="DH7" s="16">
        <f t="shared" ca="1" si="111"/>
        <v>0</v>
      </c>
      <c r="DI7" s="16">
        <f t="shared" ca="1" si="111"/>
        <v>0</v>
      </c>
      <c r="DJ7" s="16">
        <f t="shared" ca="1" si="111"/>
        <v>0</v>
      </c>
      <c r="DK7" s="16">
        <f t="shared" ca="1" si="111"/>
        <v>0</v>
      </c>
      <c r="DM7" s="16">
        <f t="shared" ref="DM7:DY7" ca="1" si="112">DM19-(DM32+DM45)</f>
        <v>0</v>
      </c>
      <c r="DN7" s="16">
        <f t="shared" ca="1" si="112"/>
        <v>0</v>
      </c>
      <c r="DO7" s="16">
        <f t="shared" ca="1" si="112"/>
        <v>0</v>
      </c>
      <c r="DP7" s="16">
        <f t="shared" ca="1" si="112"/>
        <v>0</v>
      </c>
      <c r="DQ7" s="16">
        <f t="shared" ca="1" si="112"/>
        <v>0</v>
      </c>
      <c r="DR7" s="16">
        <f t="shared" ca="1" si="112"/>
        <v>0</v>
      </c>
      <c r="DS7" s="16">
        <f t="shared" ca="1" si="112"/>
        <v>0</v>
      </c>
      <c r="DT7" s="16">
        <f t="shared" ca="1" si="112"/>
        <v>0</v>
      </c>
      <c r="DU7" s="16">
        <f t="shared" ca="1" si="112"/>
        <v>0</v>
      </c>
      <c r="DV7" s="16">
        <f t="shared" ca="1" si="112"/>
        <v>0</v>
      </c>
      <c r="DW7" s="16">
        <f t="shared" ca="1" si="112"/>
        <v>0</v>
      </c>
      <c r="DX7" s="16">
        <f t="shared" ca="1" si="112"/>
        <v>0</v>
      </c>
      <c r="DY7" s="16">
        <f t="shared" ca="1" si="112"/>
        <v>0</v>
      </c>
      <c r="EA7" s="16">
        <f t="shared" ref="EA7:EM7" ca="1" si="113">EA19-(EA32+EA45)</f>
        <v>0</v>
      </c>
      <c r="EB7" s="16">
        <f t="shared" ca="1" si="113"/>
        <v>0</v>
      </c>
      <c r="EC7" s="16">
        <f t="shared" ca="1" si="113"/>
        <v>0</v>
      </c>
      <c r="ED7" s="16">
        <f t="shared" ca="1" si="113"/>
        <v>0</v>
      </c>
      <c r="EE7" s="16">
        <f t="shared" ca="1" si="113"/>
        <v>0</v>
      </c>
      <c r="EF7" s="16">
        <f t="shared" ca="1" si="113"/>
        <v>0</v>
      </c>
      <c r="EG7" s="16">
        <f t="shared" ca="1" si="113"/>
        <v>0</v>
      </c>
      <c r="EH7" s="16">
        <f t="shared" ca="1" si="113"/>
        <v>0</v>
      </c>
      <c r="EI7" s="16">
        <f t="shared" ca="1" si="113"/>
        <v>0</v>
      </c>
      <c r="EJ7" s="16">
        <f t="shared" ca="1" si="113"/>
        <v>0</v>
      </c>
      <c r="EK7" s="16">
        <f t="shared" ca="1" si="113"/>
        <v>0</v>
      </c>
      <c r="EL7" s="16">
        <f t="shared" ca="1" si="113"/>
        <v>0</v>
      </c>
      <c r="EM7" s="16">
        <f t="shared" ca="1" si="113"/>
        <v>0</v>
      </c>
    </row>
    <row r="9" spans="1:143" x14ac:dyDescent="0.25">
      <c r="C9" s="42" t="s">
        <v>5</v>
      </c>
      <c r="E9" s="56">
        <f>DATE(E$5,1,1)</f>
        <v>46023</v>
      </c>
      <c r="F9" s="56">
        <f>DATE(E$5,2,1)</f>
        <v>46054</v>
      </c>
      <c r="G9" s="56">
        <f>DATE(E$5,3,1)</f>
        <v>46082</v>
      </c>
      <c r="H9" s="56">
        <f>DATE(E$5,4,1)</f>
        <v>46113</v>
      </c>
      <c r="I9" s="56">
        <f>DATE(E$5,5,1)</f>
        <v>46143</v>
      </c>
      <c r="J9" s="56">
        <f>DATE(E$5,6,1)</f>
        <v>46174</v>
      </c>
      <c r="K9" s="56">
        <f>DATE(E$5,7,1)</f>
        <v>46204</v>
      </c>
      <c r="L9" s="56">
        <f>DATE(E$5,8,1)</f>
        <v>46235</v>
      </c>
      <c r="M9" s="56">
        <f>DATE(E$5,9,1)</f>
        <v>46266</v>
      </c>
      <c r="N9" s="56">
        <f>DATE(E$5,10,1)</f>
        <v>46296</v>
      </c>
      <c r="O9" s="56">
        <f>DATE(E$5,11,1)</f>
        <v>46327</v>
      </c>
      <c r="P9" s="56">
        <f>DATE(E$5,12,1)</f>
        <v>46357</v>
      </c>
      <c r="Q9" s="57">
        <f>E$5</f>
        <v>2026</v>
      </c>
      <c r="S9" s="56">
        <f>DATE(S$5,1,1)</f>
        <v>46388</v>
      </c>
      <c r="T9" s="56">
        <f>DATE(S$5,2,1)</f>
        <v>46419</v>
      </c>
      <c r="U9" s="56">
        <f>DATE(S$5,3,1)</f>
        <v>46447</v>
      </c>
      <c r="V9" s="56">
        <f>DATE(S$5,4,1)</f>
        <v>46478</v>
      </c>
      <c r="W9" s="56">
        <f>DATE(S$5,5,1)</f>
        <v>46508</v>
      </c>
      <c r="X9" s="56">
        <f>DATE(S$5,6,1)</f>
        <v>46539</v>
      </c>
      <c r="Y9" s="56">
        <f>DATE(S$5,7,1)</f>
        <v>46569</v>
      </c>
      <c r="Z9" s="56">
        <f>DATE(S$5,8,1)</f>
        <v>46600</v>
      </c>
      <c r="AA9" s="56">
        <f>DATE(S$5,9,1)</f>
        <v>46631</v>
      </c>
      <c r="AB9" s="56">
        <f>DATE(S$5,10,1)</f>
        <v>46661</v>
      </c>
      <c r="AC9" s="56">
        <f>DATE(S$5,11,1)</f>
        <v>46692</v>
      </c>
      <c r="AD9" s="56">
        <f>DATE(S$5,12,1)</f>
        <v>46722</v>
      </c>
      <c r="AE9" s="57">
        <f>S$5</f>
        <v>2027</v>
      </c>
      <c r="AG9" s="56">
        <f t="shared" ref="AG9" si="114">DATE(AG$5,1,1)</f>
        <v>46753</v>
      </c>
      <c r="AH9" s="56">
        <f t="shared" ref="AH9" si="115">DATE(AG$5,2,1)</f>
        <v>46784</v>
      </c>
      <c r="AI9" s="56">
        <f t="shared" ref="AI9" si="116">DATE(AG$5,3,1)</f>
        <v>46813</v>
      </c>
      <c r="AJ9" s="56">
        <f t="shared" ref="AJ9" si="117">DATE(AG$5,4,1)</f>
        <v>46844</v>
      </c>
      <c r="AK9" s="56">
        <f t="shared" ref="AK9" si="118">DATE(AG$5,5,1)</f>
        <v>46874</v>
      </c>
      <c r="AL9" s="56">
        <f t="shared" ref="AL9" si="119">DATE(AG$5,6,1)</f>
        <v>46905</v>
      </c>
      <c r="AM9" s="56">
        <f t="shared" ref="AM9" si="120">DATE(AG$5,7,1)</f>
        <v>46935</v>
      </c>
      <c r="AN9" s="56">
        <f t="shared" ref="AN9" si="121">DATE(AG$5,8,1)</f>
        <v>46966</v>
      </c>
      <c r="AO9" s="56">
        <f t="shared" ref="AO9" si="122">DATE(AG$5,9,1)</f>
        <v>46997</v>
      </c>
      <c r="AP9" s="56">
        <f t="shared" ref="AP9" si="123">DATE(AG$5,10,1)</f>
        <v>47027</v>
      </c>
      <c r="AQ9" s="56">
        <f t="shared" ref="AQ9" si="124">DATE(AG$5,11,1)</f>
        <v>47058</v>
      </c>
      <c r="AR9" s="56">
        <f t="shared" ref="AR9" si="125">DATE(AG$5,12,1)</f>
        <v>47088</v>
      </c>
      <c r="AS9" s="57">
        <f t="shared" ref="AS9" si="126">AG$5</f>
        <v>2028</v>
      </c>
      <c r="AU9" s="56">
        <f t="shared" ref="AU9" si="127">DATE(AU$5,1,1)</f>
        <v>47119</v>
      </c>
      <c r="AV9" s="56">
        <f t="shared" ref="AV9" si="128">DATE(AU$5,2,1)</f>
        <v>47150</v>
      </c>
      <c r="AW9" s="56">
        <f t="shared" ref="AW9" si="129">DATE(AU$5,3,1)</f>
        <v>47178</v>
      </c>
      <c r="AX9" s="56">
        <f t="shared" ref="AX9" si="130">DATE(AU$5,4,1)</f>
        <v>47209</v>
      </c>
      <c r="AY9" s="56">
        <f t="shared" ref="AY9" si="131">DATE(AU$5,5,1)</f>
        <v>47239</v>
      </c>
      <c r="AZ9" s="56">
        <f t="shared" ref="AZ9" si="132">DATE(AU$5,6,1)</f>
        <v>47270</v>
      </c>
      <c r="BA9" s="56">
        <f t="shared" ref="BA9" si="133">DATE(AU$5,7,1)</f>
        <v>47300</v>
      </c>
      <c r="BB9" s="56">
        <f t="shared" ref="BB9" si="134">DATE(AU$5,8,1)</f>
        <v>47331</v>
      </c>
      <c r="BC9" s="56">
        <f t="shared" ref="BC9" si="135">DATE(AU$5,9,1)</f>
        <v>47362</v>
      </c>
      <c r="BD9" s="56">
        <f t="shared" ref="BD9" si="136">DATE(AU$5,10,1)</f>
        <v>47392</v>
      </c>
      <c r="BE9" s="56">
        <f t="shared" ref="BE9" si="137">DATE(AU$5,11,1)</f>
        <v>47423</v>
      </c>
      <c r="BF9" s="56">
        <f t="shared" ref="BF9" si="138">DATE(AU$5,12,1)</f>
        <v>47453</v>
      </c>
      <c r="BG9" s="57">
        <f t="shared" ref="BG9" si="139">AU$5</f>
        <v>2029</v>
      </c>
      <c r="BI9" s="56">
        <f t="shared" ref="BI9" si="140">DATE(BI$5,1,1)</f>
        <v>47484</v>
      </c>
      <c r="BJ9" s="56">
        <f t="shared" ref="BJ9" si="141">DATE(BI$5,2,1)</f>
        <v>47515</v>
      </c>
      <c r="BK9" s="56">
        <f t="shared" ref="BK9" si="142">DATE(BI$5,3,1)</f>
        <v>47543</v>
      </c>
      <c r="BL9" s="56">
        <f t="shared" ref="BL9" si="143">DATE(BI$5,4,1)</f>
        <v>47574</v>
      </c>
      <c r="BM9" s="56">
        <f t="shared" ref="BM9" si="144">DATE(BI$5,5,1)</f>
        <v>47604</v>
      </c>
      <c r="BN9" s="56">
        <f t="shared" ref="BN9" si="145">DATE(BI$5,6,1)</f>
        <v>47635</v>
      </c>
      <c r="BO9" s="56">
        <f t="shared" ref="BO9" si="146">DATE(BI$5,7,1)</f>
        <v>47665</v>
      </c>
      <c r="BP9" s="56">
        <f t="shared" ref="BP9" si="147">DATE(BI$5,8,1)</f>
        <v>47696</v>
      </c>
      <c r="BQ9" s="56">
        <f t="shared" ref="BQ9" si="148">DATE(BI$5,9,1)</f>
        <v>47727</v>
      </c>
      <c r="BR9" s="56">
        <f t="shared" ref="BR9" si="149">DATE(BI$5,10,1)</f>
        <v>47757</v>
      </c>
      <c r="BS9" s="56">
        <f t="shared" ref="BS9" si="150">DATE(BI$5,11,1)</f>
        <v>47788</v>
      </c>
      <c r="BT9" s="56">
        <f t="shared" ref="BT9" si="151">DATE(BI$5,12,1)</f>
        <v>47818</v>
      </c>
      <c r="BU9" s="57">
        <f t="shared" ref="BU9" si="152">BI$5</f>
        <v>2030</v>
      </c>
      <c r="BW9" s="56">
        <f t="shared" ref="BW9" si="153">DATE(BW$5,1,1)</f>
        <v>47849</v>
      </c>
      <c r="BX9" s="56">
        <f t="shared" ref="BX9" si="154">DATE(BW$5,2,1)</f>
        <v>47880</v>
      </c>
      <c r="BY9" s="56">
        <f t="shared" ref="BY9" si="155">DATE(BW$5,3,1)</f>
        <v>47908</v>
      </c>
      <c r="BZ9" s="56">
        <f t="shared" ref="BZ9" si="156">DATE(BW$5,4,1)</f>
        <v>47939</v>
      </c>
      <c r="CA9" s="56">
        <f t="shared" ref="CA9" si="157">DATE(BW$5,5,1)</f>
        <v>47969</v>
      </c>
      <c r="CB9" s="56">
        <f t="shared" ref="CB9" si="158">DATE(BW$5,6,1)</f>
        <v>48000</v>
      </c>
      <c r="CC9" s="56">
        <f t="shared" ref="CC9" si="159">DATE(BW$5,7,1)</f>
        <v>48030</v>
      </c>
      <c r="CD9" s="56">
        <f t="shared" ref="CD9" si="160">DATE(BW$5,8,1)</f>
        <v>48061</v>
      </c>
      <c r="CE9" s="56">
        <f t="shared" ref="CE9" si="161">DATE(BW$5,9,1)</f>
        <v>48092</v>
      </c>
      <c r="CF9" s="56">
        <f t="shared" ref="CF9" si="162">DATE(BW$5,10,1)</f>
        <v>48122</v>
      </c>
      <c r="CG9" s="56">
        <f t="shared" ref="CG9" si="163">DATE(BW$5,11,1)</f>
        <v>48153</v>
      </c>
      <c r="CH9" s="56">
        <f t="shared" ref="CH9" si="164">DATE(BW$5,12,1)</f>
        <v>48183</v>
      </c>
      <c r="CI9" s="57">
        <f t="shared" ref="CI9" si="165">BW$5</f>
        <v>2031</v>
      </c>
      <c r="CK9" s="56">
        <f t="shared" ref="CK9" si="166">DATE(CK$5,1,1)</f>
        <v>48214</v>
      </c>
      <c r="CL9" s="56">
        <f t="shared" ref="CL9" si="167">DATE(CK$5,2,1)</f>
        <v>48245</v>
      </c>
      <c r="CM9" s="56">
        <f t="shared" ref="CM9" si="168">DATE(CK$5,3,1)</f>
        <v>48274</v>
      </c>
      <c r="CN9" s="56">
        <f t="shared" ref="CN9" si="169">DATE(CK$5,4,1)</f>
        <v>48305</v>
      </c>
      <c r="CO9" s="56">
        <f t="shared" ref="CO9" si="170">DATE(CK$5,5,1)</f>
        <v>48335</v>
      </c>
      <c r="CP9" s="56">
        <f t="shared" ref="CP9" si="171">DATE(CK$5,6,1)</f>
        <v>48366</v>
      </c>
      <c r="CQ9" s="56">
        <f t="shared" ref="CQ9" si="172">DATE(CK$5,7,1)</f>
        <v>48396</v>
      </c>
      <c r="CR9" s="56">
        <f t="shared" ref="CR9" si="173">DATE(CK$5,8,1)</f>
        <v>48427</v>
      </c>
      <c r="CS9" s="56">
        <f t="shared" ref="CS9" si="174">DATE(CK$5,9,1)</f>
        <v>48458</v>
      </c>
      <c r="CT9" s="56">
        <f t="shared" ref="CT9" si="175">DATE(CK$5,10,1)</f>
        <v>48488</v>
      </c>
      <c r="CU9" s="56">
        <f t="shared" ref="CU9" si="176">DATE(CK$5,11,1)</f>
        <v>48519</v>
      </c>
      <c r="CV9" s="56">
        <f t="shared" ref="CV9" si="177">DATE(CK$5,12,1)</f>
        <v>48549</v>
      </c>
      <c r="CW9" s="57">
        <f t="shared" ref="CW9" si="178">CK$5</f>
        <v>2032</v>
      </c>
      <c r="CY9" s="56">
        <f t="shared" ref="CY9" si="179">DATE(CY$5,1,1)</f>
        <v>48580</v>
      </c>
      <c r="CZ9" s="56">
        <f t="shared" ref="CZ9" si="180">DATE(CY$5,2,1)</f>
        <v>48611</v>
      </c>
      <c r="DA9" s="56">
        <f t="shared" ref="DA9" si="181">DATE(CY$5,3,1)</f>
        <v>48639</v>
      </c>
      <c r="DB9" s="56">
        <f t="shared" ref="DB9" si="182">DATE(CY$5,4,1)</f>
        <v>48670</v>
      </c>
      <c r="DC9" s="56">
        <f t="shared" ref="DC9" si="183">DATE(CY$5,5,1)</f>
        <v>48700</v>
      </c>
      <c r="DD9" s="56">
        <f t="shared" ref="DD9" si="184">DATE(CY$5,6,1)</f>
        <v>48731</v>
      </c>
      <c r="DE9" s="56">
        <f t="shared" ref="DE9" si="185">DATE(CY$5,7,1)</f>
        <v>48761</v>
      </c>
      <c r="DF9" s="56">
        <f t="shared" ref="DF9" si="186">DATE(CY$5,8,1)</f>
        <v>48792</v>
      </c>
      <c r="DG9" s="56">
        <f t="shared" ref="DG9" si="187">DATE(CY$5,9,1)</f>
        <v>48823</v>
      </c>
      <c r="DH9" s="56">
        <f t="shared" ref="DH9" si="188">DATE(CY$5,10,1)</f>
        <v>48853</v>
      </c>
      <c r="DI9" s="56">
        <f t="shared" ref="DI9" si="189">DATE(CY$5,11,1)</f>
        <v>48884</v>
      </c>
      <c r="DJ9" s="56">
        <f t="shared" ref="DJ9" si="190">DATE(CY$5,12,1)</f>
        <v>48914</v>
      </c>
      <c r="DK9" s="57">
        <f t="shared" ref="DK9" si="191">CY$5</f>
        <v>2033</v>
      </c>
      <c r="DM9" s="56">
        <f t="shared" ref="DM9" si="192">DATE(DM$5,1,1)</f>
        <v>48945</v>
      </c>
      <c r="DN9" s="56">
        <f t="shared" ref="DN9" si="193">DATE(DM$5,2,1)</f>
        <v>48976</v>
      </c>
      <c r="DO9" s="56">
        <f t="shared" ref="DO9" si="194">DATE(DM$5,3,1)</f>
        <v>49004</v>
      </c>
      <c r="DP9" s="56">
        <f t="shared" ref="DP9" si="195">DATE(DM$5,4,1)</f>
        <v>49035</v>
      </c>
      <c r="DQ9" s="56">
        <f t="shared" ref="DQ9" si="196">DATE(DM$5,5,1)</f>
        <v>49065</v>
      </c>
      <c r="DR9" s="56">
        <f t="shared" ref="DR9" si="197">DATE(DM$5,6,1)</f>
        <v>49096</v>
      </c>
      <c r="DS9" s="56">
        <f t="shared" ref="DS9" si="198">DATE(DM$5,7,1)</f>
        <v>49126</v>
      </c>
      <c r="DT9" s="56">
        <f t="shared" ref="DT9" si="199">DATE(DM$5,8,1)</f>
        <v>49157</v>
      </c>
      <c r="DU9" s="56">
        <f t="shared" ref="DU9" si="200">DATE(DM$5,9,1)</f>
        <v>49188</v>
      </c>
      <c r="DV9" s="56">
        <f t="shared" ref="DV9" si="201">DATE(DM$5,10,1)</f>
        <v>49218</v>
      </c>
      <c r="DW9" s="56">
        <f t="shared" ref="DW9" si="202">DATE(DM$5,11,1)</f>
        <v>49249</v>
      </c>
      <c r="DX9" s="56">
        <f t="shared" ref="DX9" si="203">DATE(DM$5,12,1)</f>
        <v>49279</v>
      </c>
      <c r="DY9" s="57">
        <f t="shared" ref="DY9" si="204">DM$5</f>
        <v>2034</v>
      </c>
      <c r="EA9" s="56">
        <f t="shared" ref="EA9" si="205">DATE(EA$5,1,1)</f>
        <v>49310</v>
      </c>
      <c r="EB9" s="56">
        <f t="shared" ref="EB9" si="206">DATE(EA$5,2,1)</f>
        <v>49341</v>
      </c>
      <c r="EC9" s="56">
        <f t="shared" ref="EC9" si="207">DATE(EA$5,3,1)</f>
        <v>49369</v>
      </c>
      <c r="ED9" s="56">
        <f t="shared" ref="ED9" si="208">DATE(EA$5,4,1)</f>
        <v>49400</v>
      </c>
      <c r="EE9" s="56">
        <f t="shared" ref="EE9" si="209">DATE(EA$5,5,1)</f>
        <v>49430</v>
      </c>
      <c r="EF9" s="56">
        <f t="shared" ref="EF9" si="210">DATE(EA$5,6,1)</f>
        <v>49461</v>
      </c>
      <c r="EG9" s="56">
        <f t="shared" ref="EG9" si="211">DATE(EA$5,7,1)</f>
        <v>49491</v>
      </c>
      <c r="EH9" s="56">
        <f t="shared" ref="EH9" si="212">DATE(EA$5,8,1)</f>
        <v>49522</v>
      </c>
      <c r="EI9" s="56">
        <f t="shared" ref="EI9" si="213">DATE(EA$5,9,1)</f>
        <v>49553</v>
      </c>
      <c r="EJ9" s="56">
        <f t="shared" ref="EJ9" si="214">DATE(EA$5,10,1)</f>
        <v>49583</v>
      </c>
      <c r="EK9" s="56">
        <f t="shared" ref="EK9" si="215">DATE(EA$5,11,1)</f>
        <v>49614</v>
      </c>
      <c r="EL9" s="56">
        <f t="shared" ref="EL9" si="216">DATE(EA$5,12,1)</f>
        <v>49644</v>
      </c>
      <c r="EM9" s="57">
        <f t="shared" ref="EM9" si="217">EA$5</f>
        <v>2035</v>
      </c>
    </row>
    <row r="10" spans="1:143" s="60" customFormat="1" x14ac:dyDescent="0.25">
      <c r="C10" s="19" t="s">
        <v>8</v>
      </c>
      <c r="E10" s="15">
        <v>3600</v>
      </c>
      <c r="F10" s="15">
        <v>3600</v>
      </c>
      <c r="G10" s="15">
        <v>3600</v>
      </c>
      <c r="H10" s="15">
        <v>4600</v>
      </c>
      <c r="I10" s="15">
        <v>4600</v>
      </c>
      <c r="J10" s="15">
        <v>4600</v>
      </c>
      <c r="K10" s="15">
        <v>4600</v>
      </c>
      <c r="L10" s="15">
        <v>4600</v>
      </c>
      <c r="M10" s="15">
        <v>4600</v>
      </c>
      <c r="N10" s="15">
        <v>4600</v>
      </c>
      <c r="O10" s="15">
        <v>4600</v>
      </c>
      <c r="P10" s="15">
        <v>4600</v>
      </c>
      <c r="Q10" s="17">
        <f t="shared" ref="Q10:Q18" si="218">SUM(E10:P10)</f>
        <v>52200</v>
      </c>
      <c r="R10" s="61"/>
      <c r="S10" s="15"/>
      <c r="T10" s="17"/>
      <c r="U10" s="17"/>
      <c r="V10" s="17"/>
      <c r="W10" s="17"/>
      <c r="X10" s="17"/>
      <c r="Y10" s="17"/>
      <c r="Z10" s="17"/>
      <c r="AA10" s="17"/>
      <c r="AB10" s="17"/>
      <c r="AC10" s="17"/>
      <c r="AD10" s="17"/>
      <c r="AE10" s="17">
        <f t="shared" ref="AE10:AE18" si="219">SUM(S10:AD10)</f>
        <v>0</v>
      </c>
      <c r="AF10" s="61"/>
      <c r="AG10" s="15"/>
      <c r="AH10" s="17"/>
      <c r="AI10" s="17"/>
      <c r="AJ10" s="17"/>
      <c r="AK10" s="17"/>
      <c r="AL10" s="17"/>
      <c r="AM10" s="17"/>
      <c r="AN10" s="17"/>
      <c r="AO10" s="17"/>
      <c r="AP10" s="17"/>
      <c r="AQ10" s="17"/>
      <c r="AR10" s="17"/>
      <c r="AS10" s="17">
        <f t="shared" ref="AS10:AS18" si="220">SUM(AG10:AR10)</f>
        <v>0</v>
      </c>
      <c r="AU10" s="15"/>
      <c r="AV10" s="15"/>
      <c r="AW10" s="15"/>
      <c r="AX10" s="15"/>
      <c r="AY10" s="15"/>
      <c r="AZ10" s="15"/>
      <c r="BA10" s="15"/>
      <c r="BB10" s="15"/>
      <c r="BC10" s="15"/>
      <c r="BD10" s="15"/>
      <c r="BE10" s="15"/>
      <c r="BF10" s="15"/>
      <c r="BG10" s="17">
        <f t="shared" ref="BG10:BG18" si="221">SUM(AU10:BF10)</f>
        <v>0</v>
      </c>
      <c r="BI10" s="15"/>
      <c r="BJ10" s="15"/>
      <c r="BK10" s="15"/>
      <c r="BL10" s="15"/>
      <c r="BM10" s="15"/>
      <c r="BN10" s="15"/>
      <c r="BO10" s="15"/>
      <c r="BP10" s="15"/>
      <c r="BQ10" s="15"/>
      <c r="BR10" s="15"/>
      <c r="BS10" s="15"/>
      <c r="BT10" s="15"/>
      <c r="BU10" s="17">
        <f t="shared" ref="BU10:BU18" si="222">SUM(BI10:BT10)</f>
        <v>0</v>
      </c>
      <c r="BW10" s="15"/>
      <c r="BX10" s="15"/>
      <c r="BY10" s="15"/>
      <c r="BZ10" s="15"/>
      <c r="CA10" s="15"/>
      <c r="CB10" s="15"/>
      <c r="CC10" s="15"/>
      <c r="CD10" s="15"/>
      <c r="CE10" s="15"/>
      <c r="CF10" s="15"/>
      <c r="CG10" s="15"/>
      <c r="CH10" s="15"/>
      <c r="CI10" s="17">
        <f t="shared" ref="CI10:CI18" si="223">SUM(BW10:CH10)</f>
        <v>0</v>
      </c>
      <c r="CK10" s="15"/>
      <c r="CL10" s="15"/>
      <c r="CM10" s="15"/>
      <c r="CN10" s="15"/>
      <c r="CO10" s="15"/>
      <c r="CP10" s="15"/>
      <c r="CQ10" s="15"/>
      <c r="CR10" s="15"/>
      <c r="CS10" s="15"/>
      <c r="CT10" s="15"/>
      <c r="CU10" s="15"/>
      <c r="CV10" s="15"/>
      <c r="CW10" s="17">
        <f t="shared" ref="CW10:CW18" si="224">SUM(CK10:CV10)</f>
        <v>0</v>
      </c>
      <c r="CY10" s="15"/>
      <c r="CZ10" s="15"/>
      <c r="DA10" s="15"/>
      <c r="DB10" s="15"/>
      <c r="DC10" s="15"/>
      <c r="DD10" s="15"/>
      <c r="DE10" s="15"/>
      <c r="DF10" s="15"/>
      <c r="DG10" s="15"/>
      <c r="DH10" s="15"/>
      <c r="DI10" s="15"/>
      <c r="DJ10" s="15"/>
      <c r="DK10" s="17">
        <f t="shared" ref="DK10:DK18" si="225">SUM(CY10:DJ10)</f>
        <v>0</v>
      </c>
      <c r="DM10" s="15"/>
      <c r="DN10" s="15"/>
      <c r="DO10" s="15"/>
      <c r="DP10" s="15"/>
      <c r="DQ10" s="15"/>
      <c r="DR10" s="15"/>
      <c r="DS10" s="15"/>
      <c r="DT10" s="15"/>
      <c r="DU10" s="15"/>
      <c r="DV10" s="15"/>
      <c r="DW10" s="15"/>
      <c r="DX10" s="15"/>
      <c r="DY10" s="17">
        <f t="shared" ref="DY10:DY18" si="226">SUM(DM10:DX10)</f>
        <v>0</v>
      </c>
      <c r="EA10" s="15"/>
      <c r="EB10" s="15"/>
      <c r="EC10" s="15"/>
      <c r="ED10" s="15"/>
      <c r="EE10" s="15"/>
      <c r="EF10" s="15"/>
      <c r="EG10" s="15"/>
      <c r="EH10" s="15"/>
      <c r="EI10" s="15"/>
      <c r="EJ10" s="15"/>
      <c r="EK10" s="15"/>
      <c r="EL10" s="15"/>
      <c r="EM10" s="17">
        <f t="shared" ref="EM10:EM18" si="227">SUM(EA10:EL10)</f>
        <v>0</v>
      </c>
    </row>
    <row r="11" spans="1:143" s="60" customFormat="1" x14ac:dyDescent="0.25">
      <c r="C11" s="19" t="s">
        <v>9</v>
      </c>
      <c r="E11" s="15">
        <v>1000</v>
      </c>
      <c r="F11" s="15">
        <v>1000</v>
      </c>
      <c r="G11" s="15">
        <v>1000</v>
      </c>
      <c r="H11" s="15">
        <v>1000</v>
      </c>
      <c r="I11" s="15">
        <v>1000</v>
      </c>
      <c r="J11" s="15">
        <v>1000</v>
      </c>
      <c r="K11" s="15">
        <v>1000</v>
      </c>
      <c r="L11" s="15">
        <v>1000</v>
      </c>
      <c r="M11" s="15">
        <v>1000</v>
      </c>
      <c r="N11" s="15">
        <v>1000</v>
      </c>
      <c r="O11" s="15">
        <v>1000</v>
      </c>
      <c r="P11" s="15">
        <v>1000</v>
      </c>
      <c r="Q11" s="17">
        <f t="shared" si="218"/>
        <v>12000</v>
      </c>
      <c r="S11" s="15"/>
      <c r="T11" s="15"/>
      <c r="U11" s="15"/>
      <c r="V11" s="15"/>
      <c r="W11" s="15"/>
      <c r="X11" s="15"/>
      <c r="Y11" s="15"/>
      <c r="Z11" s="15"/>
      <c r="AA11" s="15"/>
      <c r="AB11" s="15"/>
      <c r="AC11" s="15"/>
      <c r="AD11" s="15"/>
      <c r="AE11" s="17">
        <f t="shared" si="219"/>
        <v>0</v>
      </c>
      <c r="AG11" s="15"/>
      <c r="AH11" s="15"/>
      <c r="AI11" s="15"/>
      <c r="AJ11" s="15"/>
      <c r="AK11" s="15"/>
      <c r="AL11" s="15"/>
      <c r="AM11" s="15"/>
      <c r="AN11" s="15"/>
      <c r="AO11" s="15"/>
      <c r="AP11" s="15"/>
      <c r="AQ11" s="15"/>
      <c r="AR11" s="15"/>
      <c r="AS11" s="17">
        <f t="shared" si="220"/>
        <v>0</v>
      </c>
      <c r="AU11" s="15"/>
      <c r="AV11" s="15"/>
      <c r="AW11" s="15"/>
      <c r="AX11" s="15"/>
      <c r="AY11" s="15"/>
      <c r="AZ11" s="15"/>
      <c r="BA11" s="15"/>
      <c r="BB11" s="15"/>
      <c r="BC11" s="15"/>
      <c r="BD11" s="15"/>
      <c r="BE11" s="15"/>
      <c r="BF11" s="15"/>
      <c r="BG11" s="17">
        <f t="shared" si="221"/>
        <v>0</v>
      </c>
      <c r="BI11" s="15"/>
      <c r="BJ11" s="15"/>
      <c r="BK11" s="15"/>
      <c r="BL11" s="15"/>
      <c r="BM11" s="15"/>
      <c r="BN11" s="15"/>
      <c r="BO11" s="15"/>
      <c r="BP11" s="15"/>
      <c r="BQ11" s="15"/>
      <c r="BR11" s="15"/>
      <c r="BS11" s="15"/>
      <c r="BT11" s="15"/>
      <c r="BU11" s="17">
        <f t="shared" si="222"/>
        <v>0</v>
      </c>
      <c r="BW11" s="15"/>
      <c r="BX11" s="15"/>
      <c r="BY11" s="15"/>
      <c r="BZ11" s="15"/>
      <c r="CA11" s="15"/>
      <c r="CB11" s="15"/>
      <c r="CC11" s="15"/>
      <c r="CD11" s="15"/>
      <c r="CE11" s="15"/>
      <c r="CF11" s="15"/>
      <c r="CG11" s="15"/>
      <c r="CH11" s="15"/>
      <c r="CI11" s="17">
        <f t="shared" si="223"/>
        <v>0</v>
      </c>
      <c r="CK11" s="15"/>
      <c r="CL11" s="15"/>
      <c r="CM11" s="15"/>
      <c r="CN11" s="15"/>
      <c r="CO11" s="15"/>
      <c r="CP11" s="15"/>
      <c r="CQ11" s="15"/>
      <c r="CR11" s="15"/>
      <c r="CS11" s="15"/>
      <c r="CT11" s="15"/>
      <c r="CU11" s="15"/>
      <c r="CV11" s="15"/>
      <c r="CW11" s="17">
        <f t="shared" si="224"/>
        <v>0</v>
      </c>
      <c r="CY11" s="15"/>
      <c r="CZ11" s="15"/>
      <c r="DA11" s="15"/>
      <c r="DB11" s="15"/>
      <c r="DC11" s="15"/>
      <c r="DD11" s="15"/>
      <c r="DE11" s="15"/>
      <c r="DF11" s="15"/>
      <c r="DG11" s="15"/>
      <c r="DH11" s="15"/>
      <c r="DI11" s="15"/>
      <c r="DJ11" s="15"/>
      <c r="DK11" s="17">
        <f t="shared" si="225"/>
        <v>0</v>
      </c>
      <c r="DM11" s="15"/>
      <c r="DN11" s="15"/>
      <c r="DO11" s="15"/>
      <c r="DP11" s="15"/>
      <c r="DQ11" s="15"/>
      <c r="DR11" s="15"/>
      <c r="DS11" s="15"/>
      <c r="DT11" s="15"/>
      <c r="DU11" s="15"/>
      <c r="DV11" s="15"/>
      <c r="DW11" s="15"/>
      <c r="DX11" s="15"/>
      <c r="DY11" s="17">
        <f t="shared" si="226"/>
        <v>0</v>
      </c>
      <c r="EA11" s="15"/>
      <c r="EB11" s="15"/>
      <c r="EC11" s="15"/>
      <c r="ED11" s="15"/>
      <c r="EE11" s="15"/>
      <c r="EF11" s="15"/>
      <c r="EG11" s="15"/>
      <c r="EH11" s="15"/>
      <c r="EI11" s="15"/>
      <c r="EJ11" s="15"/>
      <c r="EK11" s="15"/>
      <c r="EL11" s="15"/>
      <c r="EM11" s="17">
        <f t="shared" si="227"/>
        <v>0</v>
      </c>
    </row>
    <row r="12" spans="1:143" s="60" customFormat="1" x14ac:dyDescent="0.25">
      <c r="C12" s="19" t="s">
        <v>10</v>
      </c>
      <c r="E12" s="15">
        <v>150</v>
      </c>
      <c r="F12" s="15">
        <v>50</v>
      </c>
      <c r="G12" s="15">
        <v>100</v>
      </c>
      <c r="H12" s="15">
        <v>150</v>
      </c>
      <c r="I12" s="15">
        <v>50</v>
      </c>
      <c r="J12" s="15">
        <v>100</v>
      </c>
      <c r="K12" s="15">
        <v>150</v>
      </c>
      <c r="L12" s="15">
        <v>50</v>
      </c>
      <c r="M12" s="15">
        <v>100</v>
      </c>
      <c r="N12" s="15">
        <v>150</v>
      </c>
      <c r="O12" s="15">
        <v>50</v>
      </c>
      <c r="P12" s="15">
        <v>100</v>
      </c>
      <c r="Q12" s="17">
        <f t="shared" si="218"/>
        <v>1200</v>
      </c>
      <c r="S12" s="15"/>
      <c r="T12" s="15"/>
      <c r="U12" s="15"/>
      <c r="V12" s="15"/>
      <c r="W12" s="15"/>
      <c r="X12" s="15"/>
      <c r="Y12" s="15"/>
      <c r="Z12" s="15"/>
      <c r="AA12" s="15"/>
      <c r="AB12" s="15"/>
      <c r="AC12" s="15"/>
      <c r="AD12" s="15"/>
      <c r="AE12" s="17">
        <f t="shared" si="219"/>
        <v>0</v>
      </c>
      <c r="AG12" s="15"/>
      <c r="AH12" s="15"/>
      <c r="AI12" s="15"/>
      <c r="AJ12" s="15"/>
      <c r="AK12" s="15"/>
      <c r="AL12" s="15"/>
      <c r="AM12" s="15"/>
      <c r="AN12" s="15"/>
      <c r="AO12" s="15"/>
      <c r="AP12" s="15"/>
      <c r="AQ12" s="15"/>
      <c r="AR12" s="15"/>
      <c r="AS12" s="17">
        <f t="shared" si="220"/>
        <v>0</v>
      </c>
      <c r="AU12" s="15"/>
      <c r="AV12" s="15"/>
      <c r="AW12" s="15"/>
      <c r="AX12" s="15"/>
      <c r="AY12" s="15"/>
      <c r="AZ12" s="15"/>
      <c r="BA12" s="15"/>
      <c r="BB12" s="15"/>
      <c r="BC12" s="15"/>
      <c r="BD12" s="15"/>
      <c r="BE12" s="15"/>
      <c r="BF12" s="15"/>
      <c r="BG12" s="17">
        <f t="shared" si="221"/>
        <v>0</v>
      </c>
      <c r="BI12" s="15"/>
      <c r="BJ12" s="15"/>
      <c r="BK12" s="15"/>
      <c r="BL12" s="15"/>
      <c r="BM12" s="15"/>
      <c r="BN12" s="15"/>
      <c r="BO12" s="15"/>
      <c r="BP12" s="15"/>
      <c r="BQ12" s="15"/>
      <c r="BR12" s="15"/>
      <c r="BS12" s="15"/>
      <c r="BT12" s="15"/>
      <c r="BU12" s="17">
        <f t="shared" si="222"/>
        <v>0</v>
      </c>
      <c r="BW12" s="15"/>
      <c r="BX12" s="15"/>
      <c r="BY12" s="15"/>
      <c r="BZ12" s="15"/>
      <c r="CA12" s="15"/>
      <c r="CB12" s="15"/>
      <c r="CC12" s="15"/>
      <c r="CD12" s="15"/>
      <c r="CE12" s="15"/>
      <c r="CF12" s="15"/>
      <c r="CG12" s="15"/>
      <c r="CH12" s="15"/>
      <c r="CI12" s="17">
        <f t="shared" si="223"/>
        <v>0</v>
      </c>
      <c r="CK12" s="15"/>
      <c r="CL12" s="15"/>
      <c r="CM12" s="15"/>
      <c r="CN12" s="15"/>
      <c r="CO12" s="15"/>
      <c r="CP12" s="15"/>
      <c r="CQ12" s="15"/>
      <c r="CR12" s="15"/>
      <c r="CS12" s="15"/>
      <c r="CT12" s="15"/>
      <c r="CU12" s="15"/>
      <c r="CV12" s="15"/>
      <c r="CW12" s="17">
        <f t="shared" si="224"/>
        <v>0</v>
      </c>
      <c r="CY12" s="15"/>
      <c r="CZ12" s="15"/>
      <c r="DA12" s="15"/>
      <c r="DB12" s="15"/>
      <c r="DC12" s="15"/>
      <c r="DD12" s="15"/>
      <c r="DE12" s="15"/>
      <c r="DF12" s="15"/>
      <c r="DG12" s="15"/>
      <c r="DH12" s="15"/>
      <c r="DI12" s="15"/>
      <c r="DJ12" s="15"/>
      <c r="DK12" s="17">
        <f t="shared" si="225"/>
        <v>0</v>
      </c>
      <c r="DM12" s="15"/>
      <c r="DN12" s="15"/>
      <c r="DO12" s="15"/>
      <c r="DP12" s="15"/>
      <c r="DQ12" s="15"/>
      <c r="DR12" s="15"/>
      <c r="DS12" s="15"/>
      <c r="DT12" s="15"/>
      <c r="DU12" s="15"/>
      <c r="DV12" s="15"/>
      <c r="DW12" s="15"/>
      <c r="DX12" s="15"/>
      <c r="DY12" s="17">
        <f t="shared" si="226"/>
        <v>0</v>
      </c>
      <c r="EA12" s="15"/>
      <c r="EB12" s="15"/>
      <c r="EC12" s="15"/>
      <c r="ED12" s="15"/>
      <c r="EE12" s="15"/>
      <c r="EF12" s="15"/>
      <c r="EG12" s="15"/>
      <c r="EH12" s="15"/>
      <c r="EI12" s="15"/>
      <c r="EJ12" s="15"/>
      <c r="EK12" s="15"/>
      <c r="EL12" s="15"/>
      <c r="EM12" s="17">
        <f t="shared" si="227"/>
        <v>0</v>
      </c>
    </row>
    <row r="13" spans="1:143" s="60" customFormat="1" hidden="1" x14ac:dyDescent="0.25">
      <c r="C13" s="19" t="s">
        <v>6</v>
      </c>
      <c r="E13" s="15"/>
      <c r="F13" s="15"/>
      <c r="G13" s="15"/>
      <c r="H13" s="15"/>
      <c r="I13" s="15"/>
      <c r="J13" s="15"/>
      <c r="K13" s="15"/>
      <c r="L13" s="15"/>
      <c r="M13" s="15"/>
      <c r="N13" s="15"/>
      <c r="O13" s="15"/>
      <c r="P13" s="15"/>
      <c r="Q13" s="15">
        <f t="shared" si="218"/>
        <v>0</v>
      </c>
      <c r="S13" s="15"/>
      <c r="T13" s="15"/>
      <c r="U13" s="15"/>
      <c r="V13" s="15"/>
      <c r="W13" s="15"/>
      <c r="X13" s="15"/>
      <c r="Y13" s="15"/>
      <c r="Z13" s="15"/>
      <c r="AA13" s="15"/>
      <c r="AB13" s="15"/>
      <c r="AC13" s="15"/>
      <c r="AD13" s="15"/>
      <c r="AE13" s="15">
        <f t="shared" si="219"/>
        <v>0</v>
      </c>
      <c r="AG13" s="15"/>
      <c r="AH13" s="15"/>
      <c r="AI13" s="15"/>
      <c r="AJ13" s="15"/>
      <c r="AK13" s="15"/>
      <c r="AL13" s="15"/>
      <c r="AM13" s="15"/>
      <c r="AN13" s="15"/>
      <c r="AO13" s="15"/>
      <c r="AP13" s="15"/>
      <c r="AQ13" s="15"/>
      <c r="AR13" s="15"/>
      <c r="AS13" s="15">
        <f t="shared" si="220"/>
        <v>0</v>
      </c>
      <c r="AU13" s="15"/>
      <c r="AV13" s="15"/>
      <c r="AW13" s="15"/>
      <c r="AX13" s="15"/>
      <c r="AY13" s="15"/>
      <c r="AZ13" s="15"/>
      <c r="BA13" s="15"/>
      <c r="BB13" s="15"/>
      <c r="BC13" s="15"/>
      <c r="BD13" s="15"/>
      <c r="BE13" s="15"/>
      <c r="BF13" s="15"/>
      <c r="BG13" s="15">
        <f t="shared" si="221"/>
        <v>0</v>
      </c>
      <c r="BI13" s="15"/>
      <c r="BJ13" s="15"/>
      <c r="BK13" s="15"/>
      <c r="BL13" s="15"/>
      <c r="BM13" s="15"/>
      <c r="BN13" s="15"/>
      <c r="BO13" s="15"/>
      <c r="BP13" s="15"/>
      <c r="BQ13" s="15"/>
      <c r="BR13" s="15"/>
      <c r="BS13" s="15"/>
      <c r="BT13" s="15"/>
      <c r="BU13" s="15">
        <f t="shared" si="222"/>
        <v>0</v>
      </c>
      <c r="BW13" s="15"/>
      <c r="BX13" s="15"/>
      <c r="BY13" s="15"/>
      <c r="BZ13" s="15"/>
      <c r="CA13" s="15"/>
      <c r="CB13" s="15"/>
      <c r="CC13" s="15"/>
      <c r="CD13" s="15"/>
      <c r="CE13" s="15"/>
      <c r="CF13" s="15"/>
      <c r="CG13" s="15"/>
      <c r="CH13" s="15"/>
      <c r="CI13" s="15">
        <f t="shared" si="223"/>
        <v>0</v>
      </c>
      <c r="CK13" s="15"/>
      <c r="CL13" s="15"/>
      <c r="CM13" s="15"/>
      <c r="CN13" s="15"/>
      <c r="CO13" s="15"/>
      <c r="CP13" s="15"/>
      <c r="CQ13" s="15"/>
      <c r="CR13" s="15"/>
      <c r="CS13" s="15"/>
      <c r="CT13" s="15"/>
      <c r="CU13" s="15"/>
      <c r="CV13" s="15"/>
      <c r="CW13" s="15">
        <f t="shared" si="224"/>
        <v>0</v>
      </c>
      <c r="CY13" s="15"/>
      <c r="CZ13" s="15"/>
      <c r="DA13" s="15"/>
      <c r="DB13" s="15"/>
      <c r="DC13" s="15"/>
      <c r="DD13" s="15"/>
      <c r="DE13" s="15"/>
      <c r="DF13" s="15"/>
      <c r="DG13" s="15"/>
      <c r="DH13" s="15"/>
      <c r="DI13" s="15"/>
      <c r="DJ13" s="15"/>
      <c r="DK13" s="15">
        <f t="shared" si="225"/>
        <v>0</v>
      </c>
      <c r="DM13" s="15"/>
      <c r="DN13" s="15"/>
      <c r="DO13" s="15"/>
      <c r="DP13" s="15"/>
      <c r="DQ13" s="15"/>
      <c r="DR13" s="15"/>
      <c r="DS13" s="15"/>
      <c r="DT13" s="15"/>
      <c r="DU13" s="15"/>
      <c r="DV13" s="15"/>
      <c r="DW13" s="15"/>
      <c r="DX13" s="15"/>
      <c r="DY13" s="15">
        <f t="shared" si="226"/>
        <v>0</v>
      </c>
      <c r="EA13" s="15"/>
      <c r="EB13" s="15"/>
      <c r="EC13" s="15"/>
      <c r="ED13" s="15"/>
      <c r="EE13" s="15"/>
      <c r="EF13" s="15"/>
      <c r="EG13" s="15"/>
      <c r="EH13" s="15"/>
      <c r="EI13" s="15"/>
      <c r="EJ13" s="15"/>
      <c r="EK13" s="15"/>
      <c r="EL13" s="15"/>
      <c r="EM13" s="15">
        <f t="shared" si="227"/>
        <v>0</v>
      </c>
    </row>
    <row r="14" spans="1:143" s="60" customFormat="1" hidden="1" x14ac:dyDescent="0.25">
      <c r="C14" s="19" t="s">
        <v>6</v>
      </c>
      <c r="E14" s="15"/>
      <c r="F14" s="15"/>
      <c r="G14" s="15"/>
      <c r="H14" s="15"/>
      <c r="I14" s="15"/>
      <c r="J14" s="15"/>
      <c r="K14" s="15"/>
      <c r="L14" s="15"/>
      <c r="M14" s="15"/>
      <c r="N14" s="15"/>
      <c r="O14" s="15"/>
      <c r="P14" s="15"/>
      <c r="Q14" s="15">
        <f t="shared" si="218"/>
        <v>0</v>
      </c>
      <c r="S14" s="15"/>
      <c r="T14" s="15"/>
      <c r="U14" s="15"/>
      <c r="V14" s="15"/>
      <c r="W14" s="15"/>
      <c r="X14" s="15"/>
      <c r="Y14" s="15"/>
      <c r="Z14" s="15"/>
      <c r="AA14" s="15"/>
      <c r="AB14" s="15"/>
      <c r="AC14" s="15"/>
      <c r="AD14" s="15"/>
      <c r="AE14" s="15">
        <f t="shared" si="219"/>
        <v>0</v>
      </c>
      <c r="AG14" s="15"/>
      <c r="AH14" s="15"/>
      <c r="AI14" s="15"/>
      <c r="AJ14" s="15"/>
      <c r="AK14" s="15"/>
      <c r="AL14" s="15"/>
      <c r="AM14" s="15"/>
      <c r="AN14" s="15"/>
      <c r="AO14" s="15"/>
      <c r="AP14" s="15"/>
      <c r="AQ14" s="15"/>
      <c r="AR14" s="15"/>
      <c r="AS14" s="15">
        <f t="shared" si="220"/>
        <v>0</v>
      </c>
      <c r="AU14" s="15"/>
      <c r="AV14" s="15"/>
      <c r="AW14" s="15"/>
      <c r="AX14" s="15"/>
      <c r="AY14" s="15"/>
      <c r="AZ14" s="15"/>
      <c r="BA14" s="15"/>
      <c r="BB14" s="15"/>
      <c r="BC14" s="15"/>
      <c r="BD14" s="15"/>
      <c r="BE14" s="15"/>
      <c r="BF14" s="15"/>
      <c r="BG14" s="15">
        <f t="shared" si="221"/>
        <v>0</v>
      </c>
      <c r="BI14" s="15"/>
      <c r="BJ14" s="15"/>
      <c r="BK14" s="15"/>
      <c r="BL14" s="15"/>
      <c r="BM14" s="15"/>
      <c r="BN14" s="15"/>
      <c r="BO14" s="15"/>
      <c r="BP14" s="15"/>
      <c r="BQ14" s="15"/>
      <c r="BR14" s="15"/>
      <c r="BS14" s="15"/>
      <c r="BT14" s="15"/>
      <c r="BU14" s="15">
        <f t="shared" si="222"/>
        <v>0</v>
      </c>
      <c r="BW14" s="15"/>
      <c r="BX14" s="15"/>
      <c r="BY14" s="15"/>
      <c r="BZ14" s="15"/>
      <c r="CA14" s="15"/>
      <c r="CB14" s="15"/>
      <c r="CC14" s="15"/>
      <c r="CD14" s="15"/>
      <c r="CE14" s="15"/>
      <c r="CF14" s="15"/>
      <c r="CG14" s="15"/>
      <c r="CH14" s="15"/>
      <c r="CI14" s="15">
        <f t="shared" si="223"/>
        <v>0</v>
      </c>
      <c r="CK14" s="15"/>
      <c r="CL14" s="15"/>
      <c r="CM14" s="15"/>
      <c r="CN14" s="15"/>
      <c r="CO14" s="15"/>
      <c r="CP14" s="15"/>
      <c r="CQ14" s="15"/>
      <c r="CR14" s="15"/>
      <c r="CS14" s="15"/>
      <c r="CT14" s="15"/>
      <c r="CU14" s="15"/>
      <c r="CV14" s="15"/>
      <c r="CW14" s="15">
        <f t="shared" si="224"/>
        <v>0</v>
      </c>
      <c r="CY14" s="15"/>
      <c r="CZ14" s="15"/>
      <c r="DA14" s="15"/>
      <c r="DB14" s="15"/>
      <c r="DC14" s="15"/>
      <c r="DD14" s="15"/>
      <c r="DE14" s="15"/>
      <c r="DF14" s="15"/>
      <c r="DG14" s="15"/>
      <c r="DH14" s="15"/>
      <c r="DI14" s="15"/>
      <c r="DJ14" s="15"/>
      <c r="DK14" s="15">
        <f t="shared" si="225"/>
        <v>0</v>
      </c>
      <c r="DM14" s="15"/>
      <c r="DN14" s="15"/>
      <c r="DO14" s="15"/>
      <c r="DP14" s="15"/>
      <c r="DQ14" s="15"/>
      <c r="DR14" s="15"/>
      <c r="DS14" s="15"/>
      <c r="DT14" s="15"/>
      <c r="DU14" s="15"/>
      <c r="DV14" s="15"/>
      <c r="DW14" s="15"/>
      <c r="DX14" s="15"/>
      <c r="DY14" s="15">
        <f t="shared" si="226"/>
        <v>0</v>
      </c>
      <c r="EA14" s="15"/>
      <c r="EB14" s="15"/>
      <c r="EC14" s="15"/>
      <c r="ED14" s="15"/>
      <c r="EE14" s="15"/>
      <c r="EF14" s="15"/>
      <c r="EG14" s="15"/>
      <c r="EH14" s="15"/>
      <c r="EI14" s="15"/>
      <c r="EJ14" s="15"/>
      <c r="EK14" s="15"/>
      <c r="EL14" s="15"/>
      <c r="EM14" s="15">
        <f t="shared" si="227"/>
        <v>0</v>
      </c>
    </row>
    <row r="15" spans="1:143" s="60" customFormat="1" hidden="1" x14ac:dyDescent="0.25">
      <c r="C15" s="19" t="s">
        <v>6</v>
      </c>
      <c r="E15" s="15"/>
      <c r="F15" s="15"/>
      <c r="G15" s="15"/>
      <c r="H15" s="15"/>
      <c r="I15" s="15"/>
      <c r="J15" s="15"/>
      <c r="K15" s="15"/>
      <c r="L15" s="15"/>
      <c r="M15" s="15"/>
      <c r="N15" s="15"/>
      <c r="O15" s="15"/>
      <c r="P15" s="15"/>
      <c r="Q15" s="15">
        <f t="shared" si="218"/>
        <v>0</v>
      </c>
      <c r="S15" s="15"/>
      <c r="T15" s="15"/>
      <c r="U15" s="15"/>
      <c r="V15" s="15"/>
      <c r="W15" s="15"/>
      <c r="X15" s="15"/>
      <c r="Y15" s="15"/>
      <c r="Z15" s="15"/>
      <c r="AA15" s="15"/>
      <c r="AB15" s="15"/>
      <c r="AC15" s="15"/>
      <c r="AD15" s="15"/>
      <c r="AE15" s="15">
        <f t="shared" si="219"/>
        <v>0</v>
      </c>
      <c r="AG15" s="15"/>
      <c r="AH15" s="15"/>
      <c r="AI15" s="15"/>
      <c r="AJ15" s="15"/>
      <c r="AK15" s="15"/>
      <c r="AL15" s="15"/>
      <c r="AM15" s="15"/>
      <c r="AN15" s="15"/>
      <c r="AO15" s="15"/>
      <c r="AP15" s="15"/>
      <c r="AQ15" s="15"/>
      <c r="AR15" s="15"/>
      <c r="AS15" s="15">
        <f t="shared" si="220"/>
        <v>0</v>
      </c>
      <c r="AU15" s="15"/>
      <c r="AV15" s="15"/>
      <c r="AW15" s="15"/>
      <c r="AX15" s="15"/>
      <c r="AY15" s="15"/>
      <c r="AZ15" s="15"/>
      <c r="BA15" s="15"/>
      <c r="BB15" s="15"/>
      <c r="BC15" s="15"/>
      <c r="BD15" s="15"/>
      <c r="BE15" s="15"/>
      <c r="BF15" s="15"/>
      <c r="BG15" s="15">
        <f t="shared" si="221"/>
        <v>0</v>
      </c>
      <c r="BI15" s="15"/>
      <c r="BJ15" s="15"/>
      <c r="BK15" s="15"/>
      <c r="BL15" s="15"/>
      <c r="BM15" s="15"/>
      <c r="BN15" s="15"/>
      <c r="BO15" s="15"/>
      <c r="BP15" s="15"/>
      <c r="BQ15" s="15"/>
      <c r="BR15" s="15"/>
      <c r="BS15" s="15"/>
      <c r="BT15" s="15"/>
      <c r="BU15" s="15">
        <f t="shared" si="222"/>
        <v>0</v>
      </c>
      <c r="BW15" s="15"/>
      <c r="BX15" s="15"/>
      <c r="BY15" s="15"/>
      <c r="BZ15" s="15"/>
      <c r="CA15" s="15"/>
      <c r="CB15" s="15"/>
      <c r="CC15" s="15"/>
      <c r="CD15" s="15"/>
      <c r="CE15" s="15"/>
      <c r="CF15" s="15"/>
      <c r="CG15" s="15"/>
      <c r="CH15" s="15"/>
      <c r="CI15" s="15">
        <f t="shared" si="223"/>
        <v>0</v>
      </c>
      <c r="CK15" s="15"/>
      <c r="CL15" s="15"/>
      <c r="CM15" s="15"/>
      <c r="CN15" s="15"/>
      <c r="CO15" s="15"/>
      <c r="CP15" s="15"/>
      <c r="CQ15" s="15"/>
      <c r="CR15" s="15"/>
      <c r="CS15" s="15"/>
      <c r="CT15" s="15"/>
      <c r="CU15" s="15"/>
      <c r="CV15" s="15"/>
      <c r="CW15" s="15">
        <f t="shared" si="224"/>
        <v>0</v>
      </c>
      <c r="CY15" s="15"/>
      <c r="CZ15" s="15"/>
      <c r="DA15" s="15"/>
      <c r="DB15" s="15"/>
      <c r="DC15" s="15"/>
      <c r="DD15" s="15"/>
      <c r="DE15" s="15"/>
      <c r="DF15" s="15"/>
      <c r="DG15" s="15"/>
      <c r="DH15" s="15"/>
      <c r="DI15" s="15"/>
      <c r="DJ15" s="15"/>
      <c r="DK15" s="15">
        <f t="shared" si="225"/>
        <v>0</v>
      </c>
      <c r="DM15" s="15"/>
      <c r="DN15" s="15"/>
      <c r="DO15" s="15"/>
      <c r="DP15" s="15"/>
      <c r="DQ15" s="15"/>
      <c r="DR15" s="15"/>
      <c r="DS15" s="15"/>
      <c r="DT15" s="15"/>
      <c r="DU15" s="15"/>
      <c r="DV15" s="15"/>
      <c r="DW15" s="15"/>
      <c r="DX15" s="15"/>
      <c r="DY15" s="15">
        <f t="shared" si="226"/>
        <v>0</v>
      </c>
      <c r="EA15" s="15"/>
      <c r="EB15" s="15"/>
      <c r="EC15" s="15"/>
      <c r="ED15" s="15"/>
      <c r="EE15" s="15"/>
      <c r="EF15" s="15"/>
      <c r="EG15" s="15"/>
      <c r="EH15" s="15"/>
      <c r="EI15" s="15"/>
      <c r="EJ15" s="15"/>
      <c r="EK15" s="15"/>
      <c r="EL15" s="15"/>
      <c r="EM15" s="15">
        <f t="shared" si="227"/>
        <v>0</v>
      </c>
    </row>
    <row r="16" spans="1:143" s="60" customFormat="1" ht="15" hidden="1" customHeight="1" x14ac:dyDescent="0.25">
      <c r="C16" s="19" t="s">
        <v>6</v>
      </c>
      <c r="E16" s="15"/>
      <c r="F16" s="15"/>
      <c r="G16" s="15"/>
      <c r="H16" s="15"/>
      <c r="I16" s="15"/>
      <c r="J16" s="15"/>
      <c r="K16" s="15"/>
      <c r="L16" s="15"/>
      <c r="M16" s="15"/>
      <c r="N16" s="15"/>
      <c r="O16" s="15"/>
      <c r="P16" s="15"/>
      <c r="Q16" s="15">
        <f t="shared" si="218"/>
        <v>0</v>
      </c>
      <c r="S16" s="15"/>
      <c r="T16" s="15"/>
      <c r="U16" s="15"/>
      <c r="V16" s="15"/>
      <c r="W16" s="15"/>
      <c r="X16" s="15"/>
      <c r="Y16" s="15"/>
      <c r="Z16" s="15"/>
      <c r="AA16" s="15"/>
      <c r="AB16" s="15"/>
      <c r="AC16" s="15"/>
      <c r="AD16" s="15"/>
      <c r="AE16" s="15">
        <f t="shared" si="219"/>
        <v>0</v>
      </c>
      <c r="AG16" s="15"/>
      <c r="AH16" s="15"/>
      <c r="AI16" s="15"/>
      <c r="AJ16" s="15"/>
      <c r="AK16" s="15"/>
      <c r="AL16" s="15"/>
      <c r="AM16" s="15"/>
      <c r="AN16" s="15"/>
      <c r="AO16" s="15"/>
      <c r="AP16" s="15"/>
      <c r="AQ16" s="15"/>
      <c r="AR16" s="15"/>
      <c r="AS16" s="15">
        <f t="shared" si="220"/>
        <v>0</v>
      </c>
      <c r="AU16" s="15"/>
      <c r="AV16" s="15"/>
      <c r="AW16" s="15"/>
      <c r="AX16" s="15"/>
      <c r="AY16" s="15"/>
      <c r="AZ16" s="15"/>
      <c r="BA16" s="15"/>
      <c r="BB16" s="15"/>
      <c r="BC16" s="15"/>
      <c r="BD16" s="15"/>
      <c r="BE16" s="15"/>
      <c r="BF16" s="15"/>
      <c r="BG16" s="15">
        <f t="shared" si="221"/>
        <v>0</v>
      </c>
      <c r="BI16" s="15"/>
      <c r="BJ16" s="15"/>
      <c r="BK16" s="15"/>
      <c r="BL16" s="15"/>
      <c r="BM16" s="15"/>
      <c r="BN16" s="15"/>
      <c r="BO16" s="15"/>
      <c r="BP16" s="15"/>
      <c r="BQ16" s="15"/>
      <c r="BR16" s="15"/>
      <c r="BS16" s="15"/>
      <c r="BT16" s="15"/>
      <c r="BU16" s="15">
        <f t="shared" si="222"/>
        <v>0</v>
      </c>
      <c r="BW16" s="15"/>
      <c r="BX16" s="15"/>
      <c r="BY16" s="15"/>
      <c r="BZ16" s="15"/>
      <c r="CA16" s="15"/>
      <c r="CB16" s="15"/>
      <c r="CC16" s="15"/>
      <c r="CD16" s="15"/>
      <c r="CE16" s="15"/>
      <c r="CF16" s="15"/>
      <c r="CG16" s="15"/>
      <c r="CH16" s="15"/>
      <c r="CI16" s="15">
        <f t="shared" si="223"/>
        <v>0</v>
      </c>
      <c r="CK16" s="15"/>
      <c r="CL16" s="15"/>
      <c r="CM16" s="15"/>
      <c r="CN16" s="15"/>
      <c r="CO16" s="15"/>
      <c r="CP16" s="15"/>
      <c r="CQ16" s="15"/>
      <c r="CR16" s="15"/>
      <c r="CS16" s="15"/>
      <c r="CT16" s="15"/>
      <c r="CU16" s="15"/>
      <c r="CV16" s="15"/>
      <c r="CW16" s="15">
        <f t="shared" si="224"/>
        <v>0</v>
      </c>
      <c r="CY16" s="15"/>
      <c r="CZ16" s="15"/>
      <c r="DA16" s="15"/>
      <c r="DB16" s="15"/>
      <c r="DC16" s="15"/>
      <c r="DD16" s="15"/>
      <c r="DE16" s="15"/>
      <c r="DF16" s="15"/>
      <c r="DG16" s="15"/>
      <c r="DH16" s="15"/>
      <c r="DI16" s="15"/>
      <c r="DJ16" s="15"/>
      <c r="DK16" s="15">
        <f t="shared" si="225"/>
        <v>0</v>
      </c>
      <c r="DM16" s="15"/>
      <c r="DN16" s="15"/>
      <c r="DO16" s="15"/>
      <c r="DP16" s="15"/>
      <c r="DQ16" s="15"/>
      <c r="DR16" s="15"/>
      <c r="DS16" s="15"/>
      <c r="DT16" s="15"/>
      <c r="DU16" s="15"/>
      <c r="DV16" s="15"/>
      <c r="DW16" s="15"/>
      <c r="DX16" s="15"/>
      <c r="DY16" s="15">
        <f t="shared" si="226"/>
        <v>0</v>
      </c>
      <c r="EA16" s="15"/>
      <c r="EB16" s="15"/>
      <c r="EC16" s="15"/>
      <c r="ED16" s="15"/>
      <c r="EE16" s="15"/>
      <c r="EF16" s="15"/>
      <c r="EG16" s="15"/>
      <c r="EH16" s="15"/>
      <c r="EI16" s="15"/>
      <c r="EJ16" s="15"/>
      <c r="EK16" s="15"/>
      <c r="EL16" s="15"/>
      <c r="EM16" s="15">
        <f t="shared" si="227"/>
        <v>0</v>
      </c>
    </row>
    <row r="17" spans="3:143" s="60" customFormat="1" ht="15" hidden="1" customHeight="1" x14ac:dyDescent="0.25">
      <c r="C17" s="19" t="s">
        <v>6</v>
      </c>
      <c r="E17" s="15"/>
      <c r="F17" s="15"/>
      <c r="G17" s="15"/>
      <c r="H17" s="15"/>
      <c r="I17" s="15"/>
      <c r="J17" s="15"/>
      <c r="K17" s="15"/>
      <c r="L17" s="15"/>
      <c r="M17" s="15"/>
      <c r="N17" s="15"/>
      <c r="O17" s="15"/>
      <c r="P17" s="15"/>
      <c r="Q17" s="15">
        <f t="shared" si="218"/>
        <v>0</v>
      </c>
      <c r="S17" s="15"/>
      <c r="T17" s="15"/>
      <c r="U17" s="15"/>
      <c r="V17" s="15"/>
      <c r="W17" s="15"/>
      <c r="X17" s="15"/>
      <c r="Y17" s="15"/>
      <c r="Z17" s="15"/>
      <c r="AA17" s="15"/>
      <c r="AB17" s="15"/>
      <c r="AC17" s="15"/>
      <c r="AD17" s="15"/>
      <c r="AE17" s="15">
        <f t="shared" si="219"/>
        <v>0</v>
      </c>
      <c r="AG17" s="15"/>
      <c r="AH17" s="15"/>
      <c r="AI17" s="15"/>
      <c r="AJ17" s="15"/>
      <c r="AK17" s="15"/>
      <c r="AL17" s="15"/>
      <c r="AM17" s="15"/>
      <c r="AN17" s="15"/>
      <c r="AO17" s="15"/>
      <c r="AP17" s="15"/>
      <c r="AQ17" s="15"/>
      <c r="AR17" s="15"/>
      <c r="AS17" s="15">
        <f t="shared" si="220"/>
        <v>0</v>
      </c>
      <c r="AU17" s="15"/>
      <c r="AV17" s="15"/>
      <c r="AW17" s="15"/>
      <c r="AX17" s="15"/>
      <c r="AY17" s="15"/>
      <c r="AZ17" s="15"/>
      <c r="BA17" s="15"/>
      <c r="BB17" s="15"/>
      <c r="BC17" s="15"/>
      <c r="BD17" s="15"/>
      <c r="BE17" s="15"/>
      <c r="BF17" s="15"/>
      <c r="BG17" s="15">
        <f t="shared" si="221"/>
        <v>0</v>
      </c>
      <c r="BI17" s="15"/>
      <c r="BJ17" s="15"/>
      <c r="BK17" s="15"/>
      <c r="BL17" s="15"/>
      <c r="BM17" s="15"/>
      <c r="BN17" s="15"/>
      <c r="BO17" s="15"/>
      <c r="BP17" s="15"/>
      <c r="BQ17" s="15"/>
      <c r="BR17" s="15"/>
      <c r="BS17" s="15"/>
      <c r="BT17" s="15"/>
      <c r="BU17" s="15">
        <f t="shared" si="222"/>
        <v>0</v>
      </c>
      <c r="BW17" s="15"/>
      <c r="BX17" s="15"/>
      <c r="BY17" s="15"/>
      <c r="BZ17" s="15"/>
      <c r="CA17" s="15"/>
      <c r="CB17" s="15"/>
      <c r="CC17" s="15"/>
      <c r="CD17" s="15"/>
      <c r="CE17" s="15"/>
      <c r="CF17" s="15"/>
      <c r="CG17" s="15"/>
      <c r="CH17" s="15"/>
      <c r="CI17" s="15">
        <f t="shared" si="223"/>
        <v>0</v>
      </c>
      <c r="CK17" s="15"/>
      <c r="CL17" s="15"/>
      <c r="CM17" s="15"/>
      <c r="CN17" s="15"/>
      <c r="CO17" s="15"/>
      <c r="CP17" s="15"/>
      <c r="CQ17" s="15"/>
      <c r="CR17" s="15"/>
      <c r="CS17" s="15"/>
      <c r="CT17" s="15"/>
      <c r="CU17" s="15"/>
      <c r="CV17" s="15"/>
      <c r="CW17" s="15">
        <f t="shared" si="224"/>
        <v>0</v>
      </c>
      <c r="CY17" s="15"/>
      <c r="CZ17" s="15"/>
      <c r="DA17" s="15"/>
      <c r="DB17" s="15"/>
      <c r="DC17" s="15"/>
      <c r="DD17" s="15"/>
      <c r="DE17" s="15"/>
      <c r="DF17" s="15"/>
      <c r="DG17" s="15"/>
      <c r="DH17" s="15"/>
      <c r="DI17" s="15"/>
      <c r="DJ17" s="15"/>
      <c r="DK17" s="15">
        <f t="shared" si="225"/>
        <v>0</v>
      </c>
      <c r="DM17" s="15"/>
      <c r="DN17" s="15"/>
      <c r="DO17" s="15"/>
      <c r="DP17" s="15"/>
      <c r="DQ17" s="15"/>
      <c r="DR17" s="15"/>
      <c r="DS17" s="15"/>
      <c r="DT17" s="15"/>
      <c r="DU17" s="15"/>
      <c r="DV17" s="15"/>
      <c r="DW17" s="15"/>
      <c r="DX17" s="15"/>
      <c r="DY17" s="15">
        <f t="shared" si="226"/>
        <v>0</v>
      </c>
      <c r="EA17" s="15"/>
      <c r="EB17" s="15"/>
      <c r="EC17" s="15"/>
      <c r="ED17" s="15"/>
      <c r="EE17" s="15"/>
      <c r="EF17" s="15"/>
      <c r="EG17" s="15"/>
      <c r="EH17" s="15"/>
      <c r="EI17" s="15"/>
      <c r="EJ17" s="15"/>
      <c r="EK17" s="15"/>
      <c r="EL17" s="15"/>
      <c r="EM17" s="15">
        <f t="shared" si="227"/>
        <v>0</v>
      </c>
    </row>
    <row r="18" spans="3:143" s="60" customFormat="1" hidden="1" x14ac:dyDescent="0.25">
      <c r="C18" s="19" t="s">
        <v>6</v>
      </c>
      <c r="E18" s="15"/>
      <c r="F18" s="15"/>
      <c r="G18" s="15"/>
      <c r="H18" s="15"/>
      <c r="I18" s="15"/>
      <c r="J18" s="15"/>
      <c r="K18" s="15"/>
      <c r="L18" s="15"/>
      <c r="M18" s="15"/>
      <c r="N18" s="15"/>
      <c r="O18" s="15"/>
      <c r="P18" s="15"/>
      <c r="Q18" s="15">
        <f t="shared" si="218"/>
        <v>0</v>
      </c>
      <c r="S18" s="15"/>
      <c r="T18" s="15"/>
      <c r="U18" s="15"/>
      <c r="V18" s="15"/>
      <c r="W18" s="15"/>
      <c r="X18" s="15"/>
      <c r="Y18" s="15"/>
      <c r="Z18" s="15"/>
      <c r="AA18" s="15"/>
      <c r="AB18" s="15"/>
      <c r="AC18" s="15"/>
      <c r="AD18" s="15"/>
      <c r="AE18" s="15">
        <f t="shared" si="219"/>
        <v>0</v>
      </c>
      <c r="AG18" s="15"/>
      <c r="AH18" s="15"/>
      <c r="AI18" s="15"/>
      <c r="AJ18" s="15"/>
      <c r="AK18" s="15"/>
      <c r="AL18" s="15"/>
      <c r="AM18" s="15"/>
      <c r="AN18" s="15"/>
      <c r="AO18" s="15"/>
      <c r="AP18" s="15"/>
      <c r="AQ18" s="15"/>
      <c r="AR18" s="15"/>
      <c r="AS18" s="15">
        <f t="shared" si="220"/>
        <v>0</v>
      </c>
      <c r="AU18" s="15"/>
      <c r="AV18" s="15"/>
      <c r="AW18" s="15"/>
      <c r="AX18" s="15"/>
      <c r="AY18" s="15"/>
      <c r="AZ18" s="15"/>
      <c r="BA18" s="15"/>
      <c r="BB18" s="15"/>
      <c r="BC18" s="15"/>
      <c r="BD18" s="15"/>
      <c r="BE18" s="15"/>
      <c r="BF18" s="15"/>
      <c r="BG18" s="15">
        <f t="shared" si="221"/>
        <v>0</v>
      </c>
      <c r="BI18" s="15"/>
      <c r="BJ18" s="15"/>
      <c r="BK18" s="15"/>
      <c r="BL18" s="15"/>
      <c r="BM18" s="15"/>
      <c r="BN18" s="15"/>
      <c r="BO18" s="15"/>
      <c r="BP18" s="15"/>
      <c r="BQ18" s="15"/>
      <c r="BR18" s="15"/>
      <c r="BS18" s="15"/>
      <c r="BT18" s="15"/>
      <c r="BU18" s="15">
        <f t="shared" si="222"/>
        <v>0</v>
      </c>
      <c r="BW18" s="15"/>
      <c r="BX18" s="15"/>
      <c r="BY18" s="15"/>
      <c r="BZ18" s="15"/>
      <c r="CA18" s="15"/>
      <c r="CB18" s="15"/>
      <c r="CC18" s="15"/>
      <c r="CD18" s="15"/>
      <c r="CE18" s="15"/>
      <c r="CF18" s="15"/>
      <c r="CG18" s="15"/>
      <c r="CH18" s="15"/>
      <c r="CI18" s="15">
        <f t="shared" si="223"/>
        <v>0</v>
      </c>
      <c r="CK18" s="15"/>
      <c r="CL18" s="15"/>
      <c r="CM18" s="15"/>
      <c r="CN18" s="15"/>
      <c r="CO18" s="15"/>
      <c r="CP18" s="15"/>
      <c r="CQ18" s="15"/>
      <c r="CR18" s="15"/>
      <c r="CS18" s="15"/>
      <c r="CT18" s="15"/>
      <c r="CU18" s="15"/>
      <c r="CV18" s="15"/>
      <c r="CW18" s="15">
        <f t="shared" si="224"/>
        <v>0</v>
      </c>
      <c r="CY18" s="15"/>
      <c r="CZ18" s="15"/>
      <c r="DA18" s="15"/>
      <c r="DB18" s="15"/>
      <c r="DC18" s="15"/>
      <c r="DD18" s="15"/>
      <c r="DE18" s="15"/>
      <c r="DF18" s="15"/>
      <c r="DG18" s="15"/>
      <c r="DH18" s="15"/>
      <c r="DI18" s="15"/>
      <c r="DJ18" s="15"/>
      <c r="DK18" s="15">
        <f t="shared" si="225"/>
        <v>0</v>
      </c>
      <c r="DM18" s="15"/>
      <c r="DN18" s="15"/>
      <c r="DO18" s="15"/>
      <c r="DP18" s="15"/>
      <c r="DQ18" s="15"/>
      <c r="DR18" s="15"/>
      <c r="DS18" s="15"/>
      <c r="DT18" s="15"/>
      <c r="DU18" s="15"/>
      <c r="DV18" s="15"/>
      <c r="DW18" s="15"/>
      <c r="DX18" s="15"/>
      <c r="DY18" s="15">
        <f t="shared" si="226"/>
        <v>0</v>
      </c>
      <c r="EA18" s="15"/>
      <c r="EB18" s="15"/>
      <c r="EC18" s="15"/>
      <c r="ED18" s="15"/>
      <c r="EE18" s="15"/>
      <c r="EF18" s="15"/>
      <c r="EG18" s="15"/>
      <c r="EH18" s="15"/>
      <c r="EI18" s="15"/>
      <c r="EJ18" s="15"/>
      <c r="EK18" s="15"/>
      <c r="EL18" s="15"/>
      <c r="EM18" s="15">
        <f t="shared" si="227"/>
        <v>0</v>
      </c>
    </row>
    <row r="19" spans="3:143" s="60" customFormat="1" x14ac:dyDescent="0.25">
      <c r="C19" s="62" t="s">
        <v>7</v>
      </c>
      <c r="E19" s="18" cm="1">
        <f t="array" aca="1" ref="E19" ca="1">SUM(INDIRECT(ADDRESS(einkommen_min_row,COLUMN())&amp;":"&amp;ADDRESS(einkommen_max_row,COLUMN())))</f>
        <v>4750</v>
      </c>
      <c r="F19" s="18" cm="1">
        <f t="array" aca="1" ref="F19" ca="1">SUM(INDIRECT(ADDRESS(einkommen_min_row,COLUMN())&amp;":"&amp;ADDRESS(einkommen_max_row,COLUMN())))</f>
        <v>4650</v>
      </c>
      <c r="G19" s="18" cm="1">
        <f t="array" aca="1" ref="G19" ca="1">SUM(INDIRECT(ADDRESS(einkommen_min_row,COLUMN())&amp;":"&amp;ADDRESS(einkommen_max_row,COLUMN())))</f>
        <v>4700</v>
      </c>
      <c r="H19" s="18" cm="1">
        <f t="array" aca="1" ref="H19" ca="1">SUM(INDIRECT(ADDRESS(einkommen_min_row,COLUMN())&amp;":"&amp;ADDRESS(einkommen_max_row,COLUMN())))</f>
        <v>5750</v>
      </c>
      <c r="I19" s="18" cm="1">
        <f t="array" aca="1" ref="I19" ca="1">SUM(INDIRECT(ADDRESS(einkommen_min_row,COLUMN())&amp;":"&amp;ADDRESS(einkommen_max_row,COLUMN())))</f>
        <v>5650</v>
      </c>
      <c r="J19" s="18" cm="1">
        <f t="array" aca="1" ref="J19" ca="1">SUM(INDIRECT(ADDRESS(einkommen_min_row,COLUMN())&amp;":"&amp;ADDRESS(einkommen_max_row,COLUMN())))</f>
        <v>5700</v>
      </c>
      <c r="K19" s="18" cm="1">
        <f t="array" aca="1" ref="K19" ca="1">SUM(INDIRECT(ADDRESS(einkommen_min_row,COLUMN())&amp;":"&amp;ADDRESS(einkommen_max_row,COLUMN())))</f>
        <v>5750</v>
      </c>
      <c r="L19" s="18" cm="1">
        <f t="array" aca="1" ref="L19" ca="1">SUM(INDIRECT(ADDRESS(einkommen_min_row,COLUMN())&amp;":"&amp;ADDRESS(einkommen_max_row,COLUMN())))</f>
        <v>5650</v>
      </c>
      <c r="M19" s="18" cm="1">
        <f t="array" aca="1" ref="M19" ca="1">SUM(INDIRECT(ADDRESS(einkommen_min_row,COLUMN())&amp;":"&amp;ADDRESS(einkommen_max_row,COLUMN())))</f>
        <v>5700</v>
      </c>
      <c r="N19" s="18" cm="1">
        <f t="array" aca="1" ref="N19" ca="1">SUM(INDIRECT(ADDRESS(einkommen_min_row,COLUMN())&amp;":"&amp;ADDRESS(einkommen_max_row,COLUMN())))</f>
        <v>5750</v>
      </c>
      <c r="O19" s="18" cm="1">
        <f t="array" aca="1" ref="O19" ca="1">SUM(INDIRECT(ADDRESS(einkommen_min_row,COLUMN())&amp;":"&amp;ADDRESS(einkommen_max_row,COLUMN())))</f>
        <v>5650</v>
      </c>
      <c r="P19" s="18" cm="1">
        <f t="array" aca="1" ref="P19" ca="1">SUM(INDIRECT(ADDRESS(einkommen_min_row,COLUMN())&amp;":"&amp;ADDRESS(einkommen_max_row,COLUMN())))</f>
        <v>5700</v>
      </c>
      <c r="Q19" s="18" cm="1">
        <f t="array" aca="1" ref="Q19" ca="1">SUM(INDIRECT(ADDRESS(einkommen_min_row,COLUMN())&amp;":"&amp;ADDRESS(einkommen_max_row,COLUMN())))</f>
        <v>65400</v>
      </c>
      <c r="S19" s="18" cm="1">
        <f t="array" aca="1" ref="S19" ca="1">SUM(INDIRECT(ADDRESS(einkommen_min_row,COLUMN())&amp;":"&amp;ADDRESS(einkommen_max_row,COLUMN())))</f>
        <v>0</v>
      </c>
      <c r="T19" s="18" cm="1">
        <f t="array" aca="1" ref="T19" ca="1">SUM(INDIRECT(ADDRESS(einkommen_min_row,COLUMN())&amp;":"&amp;ADDRESS(einkommen_max_row,COLUMN())))</f>
        <v>0</v>
      </c>
      <c r="U19" s="18" cm="1">
        <f t="array" aca="1" ref="U19" ca="1">SUM(INDIRECT(ADDRESS(einkommen_min_row,COLUMN())&amp;":"&amp;ADDRESS(einkommen_max_row,COLUMN())))</f>
        <v>0</v>
      </c>
      <c r="V19" s="18" cm="1">
        <f t="array" aca="1" ref="V19" ca="1">SUM(INDIRECT(ADDRESS(einkommen_min_row,COLUMN())&amp;":"&amp;ADDRESS(einkommen_max_row,COLUMN())))</f>
        <v>0</v>
      </c>
      <c r="W19" s="18" cm="1">
        <f t="array" aca="1" ref="W19" ca="1">SUM(INDIRECT(ADDRESS(einkommen_min_row,COLUMN())&amp;":"&amp;ADDRESS(einkommen_max_row,COLUMN())))</f>
        <v>0</v>
      </c>
      <c r="X19" s="18" cm="1">
        <f t="array" aca="1" ref="X19" ca="1">SUM(INDIRECT(ADDRESS(einkommen_min_row,COLUMN())&amp;":"&amp;ADDRESS(einkommen_max_row,COLUMN())))</f>
        <v>0</v>
      </c>
      <c r="Y19" s="18" cm="1">
        <f t="array" aca="1" ref="Y19" ca="1">SUM(INDIRECT(ADDRESS(einkommen_min_row,COLUMN())&amp;":"&amp;ADDRESS(einkommen_max_row,COLUMN())))</f>
        <v>0</v>
      </c>
      <c r="Z19" s="18" cm="1">
        <f t="array" aca="1" ref="Z19" ca="1">SUM(INDIRECT(ADDRESS(einkommen_min_row,COLUMN())&amp;":"&amp;ADDRESS(einkommen_max_row,COLUMN())))</f>
        <v>0</v>
      </c>
      <c r="AA19" s="18" cm="1">
        <f t="array" aca="1" ref="AA19" ca="1">SUM(INDIRECT(ADDRESS(einkommen_min_row,COLUMN())&amp;":"&amp;ADDRESS(einkommen_max_row,COLUMN())))</f>
        <v>0</v>
      </c>
      <c r="AB19" s="18" cm="1">
        <f t="array" aca="1" ref="AB19" ca="1">SUM(INDIRECT(ADDRESS(einkommen_min_row,COLUMN())&amp;":"&amp;ADDRESS(einkommen_max_row,COLUMN())))</f>
        <v>0</v>
      </c>
      <c r="AC19" s="18" cm="1">
        <f t="array" aca="1" ref="AC19" ca="1">SUM(INDIRECT(ADDRESS(einkommen_min_row,COLUMN())&amp;":"&amp;ADDRESS(einkommen_max_row,COLUMN())))</f>
        <v>0</v>
      </c>
      <c r="AD19" s="18" cm="1">
        <f t="array" aca="1" ref="AD19" ca="1">SUM(INDIRECT(ADDRESS(einkommen_min_row,COLUMN())&amp;":"&amp;ADDRESS(einkommen_max_row,COLUMN())))</f>
        <v>0</v>
      </c>
      <c r="AE19" s="18" cm="1">
        <f t="array" aca="1" ref="AE19" ca="1">SUM(INDIRECT(ADDRESS(einkommen_min_row,COLUMN())&amp;":"&amp;ADDRESS(einkommen_max_row,COLUMN())))</f>
        <v>0</v>
      </c>
      <c r="AG19" s="18" cm="1">
        <f t="array" aca="1" ref="AG19" ca="1">SUM(INDIRECT(ADDRESS(einkommen_min_row,COLUMN())&amp;":"&amp;ADDRESS(einkommen_max_row,COLUMN())))</f>
        <v>0</v>
      </c>
      <c r="AH19" s="18" cm="1">
        <f t="array" aca="1" ref="AH19" ca="1">SUM(INDIRECT(ADDRESS(einkommen_min_row,COLUMN())&amp;":"&amp;ADDRESS(einkommen_max_row,COLUMN())))</f>
        <v>0</v>
      </c>
      <c r="AI19" s="18" cm="1">
        <f t="array" aca="1" ref="AI19" ca="1">SUM(INDIRECT(ADDRESS(einkommen_min_row,COLUMN())&amp;":"&amp;ADDRESS(einkommen_max_row,COLUMN())))</f>
        <v>0</v>
      </c>
      <c r="AJ19" s="18" cm="1">
        <f t="array" aca="1" ref="AJ19" ca="1">SUM(INDIRECT(ADDRESS(einkommen_min_row,COLUMN())&amp;":"&amp;ADDRESS(einkommen_max_row,COLUMN())))</f>
        <v>0</v>
      </c>
      <c r="AK19" s="18" cm="1">
        <f t="array" aca="1" ref="AK19" ca="1">SUM(INDIRECT(ADDRESS(einkommen_min_row,COLUMN())&amp;":"&amp;ADDRESS(einkommen_max_row,COLUMN())))</f>
        <v>0</v>
      </c>
      <c r="AL19" s="18" cm="1">
        <f t="array" aca="1" ref="AL19" ca="1">SUM(INDIRECT(ADDRESS(einkommen_min_row,COLUMN())&amp;":"&amp;ADDRESS(einkommen_max_row,COLUMN())))</f>
        <v>0</v>
      </c>
      <c r="AM19" s="18" cm="1">
        <f t="array" aca="1" ref="AM19" ca="1">SUM(INDIRECT(ADDRESS(einkommen_min_row,COLUMN())&amp;":"&amp;ADDRESS(einkommen_max_row,COLUMN())))</f>
        <v>0</v>
      </c>
      <c r="AN19" s="18" cm="1">
        <f t="array" aca="1" ref="AN19" ca="1">SUM(INDIRECT(ADDRESS(einkommen_min_row,COLUMN())&amp;":"&amp;ADDRESS(einkommen_max_row,COLUMN())))</f>
        <v>0</v>
      </c>
      <c r="AO19" s="18" cm="1">
        <f t="array" aca="1" ref="AO19" ca="1">SUM(INDIRECT(ADDRESS(einkommen_min_row,COLUMN())&amp;":"&amp;ADDRESS(einkommen_max_row,COLUMN())))</f>
        <v>0</v>
      </c>
      <c r="AP19" s="18" cm="1">
        <f t="array" aca="1" ref="AP19" ca="1">SUM(INDIRECT(ADDRESS(einkommen_min_row,COLUMN())&amp;":"&amp;ADDRESS(einkommen_max_row,COLUMN())))</f>
        <v>0</v>
      </c>
      <c r="AQ19" s="18" cm="1">
        <f t="array" aca="1" ref="AQ19" ca="1">SUM(INDIRECT(ADDRESS(einkommen_min_row,COLUMN())&amp;":"&amp;ADDRESS(einkommen_max_row,COLUMN())))</f>
        <v>0</v>
      </c>
      <c r="AR19" s="18" cm="1">
        <f t="array" aca="1" ref="AR19" ca="1">SUM(INDIRECT(ADDRESS(einkommen_min_row,COLUMN())&amp;":"&amp;ADDRESS(einkommen_max_row,COLUMN())))</f>
        <v>0</v>
      </c>
      <c r="AS19" s="18" cm="1">
        <f t="array" aca="1" ref="AS19" ca="1">SUM(INDIRECT(ADDRESS(einkommen_min_row,COLUMN())&amp;":"&amp;ADDRESS(einkommen_max_row,COLUMN())))</f>
        <v>0</v>
      </c>
      <c r="AU19" s="18" cm="1">
        <f t="array" aca="1" ref="AU19" ca="1">SUM(INDIRECT(ADDRESS(einkommen_min_row,COLUMN())&amp;":"&amp;ADDRESS(einkommen_max_row,COLUMN())))</f>
        <v>0</v>
      </c>
      <c r="AV19" s="18" cm="1">
        <f t="array" aca="1" ref="AV19" ca="1">SUM(INDIRECT(ADDRESS(einkommen_min_row,COLUMN())&amp;":"&amp;ADDRESS(einkommen_max_row,COLUMN())))</f>
        <v>0</v>
      </c>
      <c r="AW19" s="18" cm="1">
        <f t="array" aca="1" ref="AW19" ca="1">SUM(INDIRECT(ADDRESS(einkommen_min_row,COLUMN())&amp;":"&amp;ADDRESS(einkommen_max_row,COLUMN())))</f>
        <v>0</v>
      </c>
      <c r="AX19" s="18" cm="1">
        <f t="array" aca="1" ref="AX19" ca="1">SUM(INDIRECT(ADDRESS(einkommen_min_row,COLUMN())&amp;":"&amp;ADDRESS(einkommen_max_row,COLUMN())))</f>
        <v>0</v>
      </c>
      <c r="AY19" s="18" cm="1">
        <f t="array" aca="1" ref="AY19" ca="1">SUM(INDIRECT(ADDRESS(einkommen_min_row,COLUMN())&amp;":"&amp;ADDRESS(einkommen_max_row,COLUMN())))</f>
        <v>0</v>
      </c>
      <c r="AZ19" s="18" cm="1">
        <f t="array" aca="1" ref="AZ19" ca="1">SUM(INDIRECT(ADDRESS(einkommen_min_row,COLUMN())&amp;":"&amp;ADDRESS(einkommen_max_row,COLUMN())))</f>
        <v>0</v>
      </c>
      <c r="BA19" s="18" cm="1">
        <f t="array" aca="1" ref="BA19" ca="1">SUM(INDIRECT(ADDRESS(einkommen_min_row,COLUMN())&amp;":"&amp;ADDRESS(einkommen_max_row,COLUMN())))</f>
        <v>0</v>
      </c>
      <c r="BB19" s="18" cm="1">
        <f t="array" aca="1" ref="BB19" ca="1">SUM(INDIRECT(ADDRESS(einkommen_min_row,COLUMN())&amp;":"&amp;ADDRESS(einkommen_max_row,COLUMN())))</f>
        <v>0</v>
      </c>
      <c r="BC19" s="18" cm="1">
        <f t="array" aca="1" ref="BC19" ca="1">SUM(INDIRECT(ADDRESS(einkommen_min_row,COLUMN())&amp;":"&amp;ADDRESS(einkommen_max_row,COLUMN())))</f>
        <v>0</v>
      </c>
      <c r="BD19" s="18" cm="1">
        <f t="array" aca="1" ref="BD19" ca="1">SUM(INDIRECT(ADDRESS(einkommen_min_row,COLUMN())&amp;":"&amp;ADDRESS(einkommen_max_row,COLUMN())))</f>
        <v>0</v>
      </c>
      <c r="BE19" s="18" cm="1">
        <f t="array" aca="1" ref="BE19" ca="1">SUM(INDIRECT(ADDRESS(einkommen_min_row,COLUMN())&amp;":"&amp;ADDRESS(einkommen_max_row,COLUMN())))</f>
        <v>0</v>
      </c>
      <c r="BF19" s="18" cm="1">
        <f t="array" aca="1" ref="BF19" ca="1">SUM(INDIRECT(ADDRESS(einkommen_min_row,COLUMN())&amp;":"&amp;ADDRESS(einkommen_max_row,COLUMN())))</f>
        <v>0</v>
      </c>
      <c r="BG19" s="18" cm="1">
        <f t="array" aca="1" ref="BG19" ca="1">SUM(INDIRECT(ADDRESS(einkommen_min_row,COLUMN())&amp;":"&amp;ADDRESS(einkommen_max_row,COLUMN())))</f>
        <v>0</v>
      </c>
      <c r="BI19" s="18" cm="1">
        <f t="array" aca="1" ref="BI19" ca="1">SUM(INDIRECT(ADDRESS(einkommen_min_row,COLUMN())&amp;":"&amp;ADDRESS(einkommen_max_row,COLUMN())))</f>
        <v>0</v>
      </c>
      <c r="BJ19" s="18" cm="1">
        <f t="array" aca="1" ref="BJ19" ca="1">SUM(INDIRECT(ADDRESS(einkommen_min_row,COLUMN())&amp;":"&amp;ADDRESS(einkommen_max_row,COLUMN())))</f>
        <v>0</v>
      </c>
      <c r="BK19" s="18" cm="1">
        <f t="array" aca="1" ref="BK19" ca="1">SUM(INDIRECT(ADDRESS(einkommen_min_row,COLUMN())&amp;":"&amp;ADDRESS(einkommen_max_row,COLUMN())))</f>
        <v>0</v>
      </c>
      <c r="BL19" s="18" cm="1">
        <f t="array" aca="1" ref="BL19" ca="1">SUM(INDIRECT(ADDRESS(einkommen_min_row,COLUMN())&amp;":"&amp;ADDRESS(einkommen_max_row,COLUMN())))</f>
        <v>0</v>
      </c>
      <c r="BM19" s="18" cm="1">
        <f t="array" aca="1" ref="BM19" ca="1">SUM(INDIRECT(ADDRESS(einkommen_min_row,COLUMN())&amp;":"&amp;ADDRESS(einkommen_max_row,COLUMN())))</f>
        <v>0</v>
      </c>
      <c r="BN19" s="18" cm="1">
        <f t="array" aca="1" ref="BN19" ca="1">SUM(INDIRECT(ADDRESS(einkommen_min_row,COLUMN())&amp;":"&amp;ADDRESS(einkommen_max_row,COLUMN())))</f>
        <v>0</v>
      </c>
      <c r="BO19" s="18" cm="1">
        <f t="array" aca="1" ref="BO19" ca="1">SUM(INDIRECT(ADDRESS(einkommen_min_row,COLUMN())&amp;":"&amp;ADDRESS(einkommen_max_row,COLUMN())))</f>
        <v>0</v>
      </c>
      <c r="BP19" s="18" cm="1">
        <f t="array" aca="1" ref="BP19" ca="1">SUM(INDIRECT(ADDRESS(einkommen_min_row,COLUMN())&amp;":"&amp;ADDRESS(einkommen_max_row,COLUMN())))</f>
        <v>0</v>
      </c>
      <c r="BQ19" s="18" cm="1">
        <f t="array" aca="1" ref="BQ19" ca="1">SUM(INDIRECT(ADDRESS(einkommen_min_row,COLUMN())&amp;":"&amp;ADDRESS(einkommen_max_row,COLUMN())))</f>
        <v>0</v>
      </c>
      <c r="BR19" s="18" cm="1">
        <f t="array" aca="1" ref="BR19" ca="1">SUM(INDIRECT(ADDRESS(einkommen_min_row,COLUMN())&amp;":"&amp;ADDRESS(einkommen_max_row,COLUMN())))</f>
        <v>0</v>
      </c>
      <c r="BS19" s="18" cm="1">
        <f t="array" aca="1" ref="BS19" ca="1">SUM(INDIRECT(ADDRESS(einkommen_min_row,COLUMN())&amp;":"&amp;ADDRESS(einkommen_max_row,COLUMN())))</f>
        <v>0</v>
      </c>
      <c r="BT19" s="18" cm="1">
        <f t="array" aca="1" ref="BT19" ca="1">SUM(INDIRECT(ADDRESS(einkommen_min_row,COLUMN())&amp;":"&amp;ADDRESS(einkommen_max_row,COLUMN())))</f>
        <v>0</v>
      </c>
      <c r="BU19" s="18" cm="1">
        <f t="array" aca="1" ref="BU19" ca="1">SUM(INDIRECT(ADDRESS(einkommen_min_row,COLUMN())&amp;":"&amp;ADDRESS(einkommen_max_row,COLUMN())))</f>
        <v>0</v>
      </c>
      <c r="BW19" s="18" cm="1">
        <f t="array" aca="1" ref="BW19" ca="1">SUM(INDIRECT(ADDRESS(einkommen_min_row,COLUMN())&amp;":"&amp;ADDRESS(einkommen_max_row,COLUMN())))</f>
        <v>0</v>
      </c>
      <c r="BX19" s="18" cm="1">
        <f t="array" aca="1" ref="BX19" ca="1">SUM(INDIRECT(ADDRESS(einkommen_min_row,COLUMN())&amp;":"&amp;ADDRESS(einkommen_max_row,COLUMN())))</f>
        <v>0</v>
      </c>
      <c r="BY19" s="18" cm="1">
        <f t="array" aca="1" ref="BY19" ca="1">SUM(INDIRECT(ADDRESS(einkommen_min_row,COLUMN())&amp;":"&amp;ADDRESS(einkommen_max_row,COLUMN())))</f>
        <v>0</v>
      </c>
      <c r="BZ19" s="18" cm="1">
        <f t="array" aca="1" ref="BZ19" ca="1">SUM(INDIRECT(ADDRESS(einkommen_min_row,COLUMN())&amp;":"&amp;ADDRESS(einkommen_max_row,COLUMN())))</f>
        <v>0</v>
      </c>
      <c r="CA19" s="18" cm="1">
        <f t="array" aca="1" ref="CA19" ca="1">SUM(INDIRECT(ADDRESS(einkommen_min_row,COLUMN())&amp;":"&amp;ADDRESS(einkommen_max_row,COLUMN())))</f>
        <v>0</v>
      </c>
      <c r="CB19" s="18" cm="1">
        <f t="array" aca="1" ref="CB19" ca="1">SUM(INDIRECT(ADDRESS(einkommen_min_row,COLUMN())&amp;":"&amp;ADDRESS(einkommen_max_row,COLUMN())))</f>
        <v>0</v>
      </c>
      <c r="CC19" s="18" cm="1">
        <f t="array" aca="1" ref="CC19" ca="1">SUM(INDIRECT(ADDRESS(einkommen_min_row,COLUMN())&amp;":"&amp;ADDRESS(einkommen_max_row,COLUMN())))</f>
        <v>0</v>
      </c>
      <c r="CD19" s="18" cm="1">
        <f t="array" aca="1" ref="CD19" ca="1">SUM(INDIRECT(ADDRESS(einkommen_min_row,COLUMN())&amp;":"&amp;ADDRESS(einkommen_max_row,COLUMN())))</f>
        <v>0</v>
      </c>
      <c r="CE19" s="18" cm="1">
        <f t="array" aca="1" ref="CE19" ca="1">SUM(INDIRECT(ADDRESS(einkommen_min_row,COLUMN())&amp;":"&amp;ADDRESS(einkommen_max_row,COLUMN())))</f>
        <v>0</v>
      </c>
      <c r="CF19" s="18" cm="1">
        <f t="array" aca="1" ref="CF19" ca="1">SUM(INDIRECT(ADDRESS(einkommen_min_row,COLUMN())&amp;":"&amp;ADDRESS(einkommen_max_row,COLUMN())))</f>
        <v>0</v>
      </c>
      <c r="CG19" s="18" cm="1">
        <f t="array" aca="1" ref="CG19" ca="1">SUM(INDIRECT(ADDRESS(einkommen_min_row,COLUMN())&amp;":"&amp;ADDRESS(einkommen_max_row,COLUMN())))</f>
        <v>0</v>
      </c>
      <c r="CH19" s="18" cm="1">
        <f t="array" aca="1" ref="CH19" ca="1">SUM(INDIRECT(ADDRESS(einkommen_min_row,COLUMN())&amp;":"&amp;ADDRESS(einkommen_max_row,COLUMN())))</f>
        <v>0</v>
      </c>
      <c r="CI19" s="18" cm="1">
        <f t="array" aca="1" ref="CI19" ca="1">SUM(INDIRECT(ADDRESS(einkommen_min_row,COLUMN())&amp;":"&amp;ADDRESS(einkommen_max_row,COLUMN())))</f>
        <v>0</v>
      </c>
      <c r="CK19" s="18" cm="1">
        <f t="array" aca="1" ref="CK19" ca="1">SUM(INDIRECT(ADDRESS(einkommen_min_row,COLUMN())&amp;":"&amp;ADDRESS(einkommen_max_row,COLUMN())))</f>
        <v>0</v>
      </c>
      <c r="CL19" s="18" cm="1">
        <f t="array" aca="1" ref="CL19" ca="1">SUM(INDIRECT(ADDRESS(einkommen_min_row,COLUMN())&amp;":"&amp;ADDRESS(einkommen_max_row,COLUMN())))</f>
        <v>0</v>
      </c>
      <c r="CM19" s="18" cm="1">
        <f t="array" aca="1" ref="CM19" ca="1">SUM(INDIRECT(ADDRESS(einkommen_min_row,COLUMN())&amp;":"&amp;ADDRESS(einkommen_max_row,COLUMN())))</f>
        <v>0</v>
      </c>
      <c r="CN19" s="18" cm="1">
        <f t="array" aca="1" ref="CN19" ca="1">SUM(INDIRECT(ADDRESS(einkommen_min_row,COLUMN())&amp;":"&amp;ADDRESS(einkommen_max_row,COLUMN())))</f>
        <v>0</v>
      </c>
      <c r="CO19" s="18" cm="1">
        <f t="array" aca="1" ref="CO19" ca="1">SUM(INDIRECT(ADDRESS(einkommen_min_row,COLUMN())&amp;":"&amp;ADDRESS(einkommen_max_row,COLUMN())))</f>
        <v>0</v>
      </c>
      <c r="CP19" s="18" cm="1">
        <f t="array" aca="1" ref="CP19" ca="1">SUM(INDIRECT(ADDRESS(einkommen_min_row,COLUMN())&amp;":"&amp;ADDRESS(einkommen_max_row,COLUMN())))</f>
        <v>0</v>
      </c>
      <c r="CQ19" s="18" cm="1">
        <f t="array" aca="1" ref="CQ19" ca="1">SUM(INDIRECT(ADDRESS(einkommen_min_row,COLUMN())&amp;":"&amp;ADDRESS(einkommen_max_row,COLUMN())))</f>
        <v>0</v>
      </c>
      <c r="CR19" s="18" cm="1">
        <f t="array" aca="1" ref="CR19" ca="1">SUM(INDIRECT(ADDRESS(einkommen_min_row,COLUMN())&amp;":"&amp;ADDRESS(einkommen_max_row,COLUMN())))</f>
        <v>0</v>
      </c>
      <c r="CS19" s="18" cm="1">
        <f t="array" aca="1" ref="CS19" ca="1">SUM(INDIRECT(ADDRESS(einkommen_min_row,COLUMN())&amp;":"&amp;ADDRESS(einkommen_max_row,COLUMN())))</f>
        <v>0</v>
      </c>
      <c r="CT19" s="18" cm="1">
        <f t="array" aca="1" ref="CT19" ca="1">SUM(INDIRECT(ADDRESS(einkommen_min_row,COLUMN())&amp;":"&amp;ADDRESS(einkommen_max_row,COLUMN())))</f>
        <v>0</v>
      </c>
      <c r="CU19" s="18" cm="1">
        <f t="array" aca="1" ref="CU19" ca="1">SUM(INDIRECT(ADDRESS(einkommen_min_row,COLUMN())&amp;":"&amp;ADDRESS(einkommen_max_row,COLUMN())))</f>
        <v>0</v>
      </c>
      <c r="CV19" s="18" cm="1">
        <f t="array" aca="1" ref="CV19" ca="1">SUM(INDIRECT(ADDRESS(einkommen_min_row,COLUMN())&amp;":"&amp;ADDRESS(einkommen_max_row,COLUMN())))</f>
        <v>0</v>
      </c>
      <c r="CW19" s="18" cm="1">
        <f t="array" aca="1" ref="CW19" ca="1">SUM(INDIRECT(ADDRESS(einkommen_min_row,COLUMN())&amp;":"&amp;ADDRESS(einkommen_max_row,COLUMN())))</f>
        <v>0</v>
      </c>
      <c r="CY19" s="18" cm="1">
        <f t="array" aca="1" ref="CY19" ca="1">SUM(INDIRECT(ADDRESS(einkommen_min_row,COLUMN())&amp;":"&amp;ADDRESS(einkommen_max_row,COLUMN())))</f>
        <v>0</v>
      </c>
      <c r="CZ19" s="18" cm="1">
        <f t="array" aca="1" ref="CZ19" ca="1">SUM(INDIRECT(ADDRESS(einkommen_min_row,COLUMN())&amp;":"&amp;ADDRESS(einkommen_max_row,COLUMN())))</f>
        <v>0</v>
      </c>
      <c r="DA19" s="18" cm="1">
        <f t="array" aca="1" ref="DA19" ca="1">SUM(INDIRECT(ADDRESS(einkommen_min_row,COLUMN())&amp;":"&amp;ADDRESS(einkommen_max_row,COLUMN())))</f>
        <v>0</v>
      </c>
      <c r="DB19" s="18" cm="1">
        <f t="array" aca="1" ref="DB19" ca="1">SUM(INDIRECT(ADDRESS(einkommen_min_row,COLUMN())&amp;":"&amp;ADDRESS(einkommen_max_row,COLUMN())))</f>
        <v>0</v>
      </c>
      <c r="DC19" s="18" cm="1">
        <f t="array" aca="1" ref="DC19" ca="1">SUM(INDIRECT(ADDRESS(einkommen_min_row,COLUMN())&amp;":"&amp;ADDRESS(einkommen_max_row,COLUMN())))</f>
        <v>0</v>
      </c>
      <c r="DD19" s="18" cm="1">
        <f t="array" aca="1" ref="DD19" ca="1">SUM(INDIRECT(ADDRESS(einkommen_min_row,COLUMN())&amp;":"&amp;ADDRESS(einkommen_max_row,COLUMN())))</f>
        <v>0</v>
      </c>
      <c r="DE19" s="18" cm="1">
        <f t="array" aca="1" ref="DE19" ca="1">SUM(INDIRECT(ADDRESS(einkommen_min_row,COLUMN())&amp;":"&amp;ADDRESS(einkommen_max_row,COLUMN())))</f>
        <v>0</v>
      </c>
      <c r="DF19" s="18" cm="1">
        <f t="array" aca="1" ref="DF19" ca="1">SUM(INDIRECT(ADDRESS(einkommen_min_row,COLUMN())&amp;":"&amp;ADDRESS(einkommen_max_row,COLUMN())))</f>
        <v>0</v>
      </c>
      <c r="DG19" s="18" cm="1">
        <f t="array" aca="1" ref="DG19" ca="1">SUM(INDIRECT(ADDRESS(einkommen_min_row,COLUMN())&amp;":"&amp;ADDRESS(einkommen_max_row,COLUMN())))</f>
        <v>0</v>
      </c>
      <c r="DH19" s="18" cm="1">
        <f t="array" aca="1" ref="DH19" ca="1">SUM(INDIRECT(ADDRESS(einkommen_min_row,COLUMN())&amp;":"&amp;ADDRESS(einkommen_max_row,COLUMN())))</f>
        <v>0</v>
      </c>
      <c r="DI19" s="18" cm="1">
        <f t="array" aca="1" ref="DI19" ca="1">SUM(INDIRECT(ADDRESS(einkommen_min_row,COLUMN())&amp;":"&amp;ADDRESS(einkommen_max_row,COLUMN())))</f>
        <v>0</v>
      </c>
      <c r="DJ19" s="18" cm="1">
        <f t="array" aca="1" ref="DJ19" ca="1">SUM(INDIRECT(ADDRESS(einkommen_min_row,COLUMN())&amp;":"&amp;ADDRESS(einkommen_max_row,COLUMN())))</f>
        <v>0</v>
      </c>
      <c r="DK19" s="18" cm="1">
        <f t="array" aca="1" ref="DK19" ca="1">SUM(INDIRECT(ADDRESS(einkommen_min_row,COLUMN())&amp;":"&amp;ADDRESS(einkommen_max_row,COLUMN())))</f>
        <v>0</v>
      </c>
      <c r="DM19" s="18" cm="1">
        <f t="array" aca="1" ref="DM19" ca="1">SUM(INDIRECT(ADDRESS(einkommen_min_row,COLUMN())&amp;":"&amp;ADDRESS(einkommen_max_row,COLUMN())))</f>
        <v>0</v>
      </c>
      <c r="DN19" s="18" cm="1">
        <f t="array" aca="1" ref="DN19" ca="1">SUM(INDIRECT(ADDRESS(einkommen_min_row,COLUMN())&amp;":"&amp;ADDRESS(einkommen_max_row,COLUMN())))</f>
        <v>0</v>
      </c>
      <c r="DO19" s="18" cm="1">
        <f t="array" aca="1" ref="DO19" ca="1">SUM(INDIRECT(ADDRESS(einkommen_min_row,COLUMN())&amp;":"&amp;ADDRESS(einkommen_max_row,COLUMN())))</f>
        <v>0</v>
      </c>
      <c r="DP19" s="18" cm="1">
        <f t="array" aca="1" ref="DP19" ca="1">SUM(INDIRECT(ADDRESS(einkommen_min_row,COLUMN())&amp;":"&amp;ADDRESS(einkommen_max_row,COLUMN())))</f>
        <v>0</v>
      </c>
      <c r="DQ19" s="18" cm="1">
        <f t="array" aca="1" ref="DQ19" ca="1">SUM(INDIRECT(ADDRESS(einkommen_min_row,COLUMN())&amp;":"&amp;ADDRESS(einkommen_max_row,COLUMN())))</f>
        <v>0</v>
      </c>
      <c r="DR19" s="18" cm="1">
        <f t="array" aca="1" ref="DR19" ca="1">SUM(INDIRECT(ADDRESS(einkommen_min_row,COLUMN())&amp;":"&amp;ADDRESS(einkommen_max_row,COLUMN())))</f>
        <v>0</v>
      </c>
      <c r="DS19" s="18" cm="1">
        <f t="array" aca="1" ref="DS19" ca="1">SUM(INDIRECT(ADDRESS(einkommen_min_row,COLUMN())&amp;":"&amp;ADDRESS(einkommen_max_row,COLUMN())))</f>
        <v>0</v>
      </c>
      <c r="DT19" s="18" cm="1">
        <f t="array" aca="1" ref="DT19" ca="1">SUM(INDIRECT(ADDRESS(einkommen_min_row,COLUMN())&amp;":"&amp;ADDRESS(einkommen_max_row,COLUMN())))</f>
        <v>0</v>
      </c>
      <c r="DU19" s="18" cm="1">
        <f t="array" aca="1" ref="DU19" ca="1">SUM(INDIRECT(ADDRESS(einkommen_min_row,COLUMN())&amp;":"&amp;ADDRESS(einkommen_max_row,COLUMN())))</f>
        <v>0</v>
      </c>
      <c r="DV19" s="18" cm="1">
        <f t="array" aca="1" ref="DV19" ca="1">SUM(INDIRECT(ADDRESS(einkommen_min_row,COLUMN())&amp;":"&amp;ADDRESS(einkommen_max_row,COLUMN())))</f>
        <v>0</v>
      </c>
      <c r="DW19" s="18" cm="1">
        <f t="array" aca="1" ref="DW19" ca="1">SUM(INDIRECT(ADDRESS(einkommen_min_row,COLUMN())&amp;":"&amp;ADDRESS(einkommen_max_row,COLUMN())))</f>
        <v>0</v>
      </c>
      <c r="DX19" s="18" cm="1">
        <f t="array" aca="1" ref="DX19" ca="1">SUM(INDIRECT(ADDRESS(einkommen_min_row,COLUMN())&amp;":"&amp;ADDRESS(einkommen_max_row,COLUMN())))</f>
        <v>0</v>
      </c>
      <c r="DY19" s="18" cm="1">
        <f t="array" aca="1" ref="DY19" ca="1">SUM(INDIRECT(ADDRESS(einkommen_min_row,COLUMN())&amp;":"&amp;ADDRESS(einkommen_max_row,COLUMN())))</f>
        <v>0</v>
      </c>
      <c r="EA19" s="18" cm="1">
        <f t="array" aca="1" ref="EA19" ca="1">SUM(INDIRECT(ADDRESS(einkommen_min_row,COLUMN())&amp;":"&amp;ADDRESS(einkommen_max_row,COLUMN())))</f>
        <v>0</v>
      </c>
      <c r="EB19" s="18" cm="1">
        <f t="array" aca="1" ref="EB19" ca="1">SUM(INDIRECT(ADDRESS(einkommen_min_row,COLUMN())&amp;":"&amp;ADDRESS(einkommen_max_row,COLUMN())))</f>
        <v>0</v>
      </c>
      <c r="EC19" s="18" cm="1">
        <f t="array" aca="1" ref="EC19" ca="1">SUM(INDIRECT(ADDRESS(einkommen_min_row,COLUMN())&amp;":"&amp;ADDRESS(einkommen_max_row,COLUMN())))</f>
        <v>0</v>
      </c>
      <c r="ED19" s="18" cm="1">
        <f t="array" aca="1" ref="ED19" ca="1">SUM(INDIRECT(ADDRESS(einkommen_min_row,COLUMN())&amp;":"&amp;ADDRESS(einkommen_max_row,COLUMN())))</f>
        <v>0</v>
      </c>
      <c r="EE19" s="18" cm="1">
        <f t="array" aca="1" ref="EE19" ca="1">SUM(INDIRECT(ADDRESS(einkommen_min_row,COLUMN())&amp;":"&amp;ADDRESS(einkommen_max_row,COLUMN())))</f>
        <v>0</v>
      </c>
      <c r="EF19" s="18" cm="1">
        <f t="array" aca="1" ref="EF19" ca="1">SUM(INDIRECT(ADDRESS(einkommen_min_row,COLUMN())&amp;":"&amp;ADDRESS(einkommen_max_row,COLUMN())))</f>
        <v>0</v>
      </c>
      <c r="EG19" s="18" cm="1">
        <f t="array" aca="1" ref="EG19" ca="1">SUM(INDIRECT(ADDRESS(einkommen_min_row,COLUMN())&amp;":"&amp;ADDRESS(einkommen_max_row,COLUMN())))</f>
        <v>0</v>
      </c>
      <c r="EH19" s="18" cm="1">
        <f t="array" aca="1" ref="EH19" ca="1">SUM(INDIRECT(ADDRESS(einkommen_min_row,COLUMN())&amp;":"&amp;ADDRESS(einkommen_max_row,COLUMN())))</f>
        <v>0</v>
      </c>
      <c r="EI19" s="18" cm="1">
        <f t="array" aca="1" ref="EI19" ca="1">SUM(INDIRECT(ADDRESS(einkommen_min_row,COLUMN())&amp;":"&amp;ADDRESS(einkommen_max_row,COLUMN())))</f>
        <v>0</v>
      </c>
      <c r="EJ19" s="18" cm="1">
        <f t="array" aca="1" ref="EJ19" ca="1">SUM(INDIRECT(ADDRESS(einkommen_min_row,COLUMN())&amp;":"&amp;ADDRESS(einkommen_max_row,COLUMN())))</f>
        <v>0</v>
      </c>
      <c r="EK19" s="18" cm="1">
        <f t="array" aca="1" ref="EK19" ca="1">SUM(INDIRECT(ADDRESS(einkommen_min_row,COLUMN())&amp;":"&amp;ADDRESS(einkommen_max_row,COLUMN())))</f>
        <v>0</v>
      </c>
      <c r="EL19" s="18" cm="1">
        <f t="array" aca="1" ref="EL19" ca="1">SUM(INDIRECT(ADDRESS(einkommen_min_row,COLUMN())&amp;":"&amp;ADDRESS(einkommen_max_row,COLUMN())))</f>
        <v>0</v>
      </c>
      <c r="EM19" s="18" cm="1">
        <f t="array" aca="1" ref="EM19" ca="1">SUM(INDIRECT(ADDRESS(einkommen_min_row,COLUMN())&amp;":"&amp;ADDRESS(einkommen_max_row,COLUMN())))</f>
        <v>0</v>
      </c>
    </row>
    <row r="20" spans="3:143" x14ac:dyDescent="0.25">
      <c r="E20" s="39" t="s">
        <v>11</v>
      </c>
      <c r="S20" s="39" t="s">
        <v>11</v>
      </c>
      <c r="AG20" s="39" t="s">
        <v>11</v>
      </c>
      <c r="AU20" s="39" t="s">
        <v>11</v>
      </c>
      <c r="BI20" s="39" t="s">
        <v>11</v>
      </c>
      <c r="BW20" s="39" t="s">
        <v>11</v>
      </c>
      <c r="CK20" s="39" t="s">
        <v>11</v>
      </c>
      <c r="CY20" s="39" t="s">
        <v>11</v>
      </c>
      <c r="DM20" s="39" t="s">
        <v>11</v>
      </c>
      <c r="EA20" s="39" t="s">
        <v>11</v>
      </c>
    </row>
    <row r="21" spans="3:143" x14ac:dyDescent="0.25">
      <c r="C21" s="42" t="s">
        <v>12</v>
      </c>
      <c r="E21" s="55">
        <f>DATE(E$5,1,1)</f>
        <v>46023</v>
      </c>
      <c r="F21" s="55">
        <f>DATE(E$5,2,1)</f>
        <v>46054</v>
      </c>
      <c r="G21" s="55">
        <f>DATE(E$5,3,1)</f>
        <v>46082</v>
      </c>
      <c r="H21" s="55">
        <f>DATE(E$5,4,1)</f>
        <v>46113</v>
      </c>
      <c r="I21" s="55">
        <f>DATE(E$5,5,1)</f>
        <v>46143</v>
      </c>
      <c r="J21" s="55">
        <f>DATE(E$5,6,1)</f>
        <v>46174</v>
      </c>
      <c r="K21" s="55">
        <f>DATE(E$5,7,1)</f>
        <v>46204</v>
      </c>
      <c r="L21" s="55">
        <f>DATE(E$5,8,1)</f>
        <v>46235</v>
      </c>
      <c r="M21" s="55">
        <f>DATE(E$5,9,1)</f>
        <v>46266</v>
      </c>
      <c r="N21" s="55">
        <f>DATE(E$5,10,1)</f>
        <v>46296</v>
      </c>
      <c r="O21" s="55">
        <f>DATE(E$5,11,1)</f>
        <v>46327</v>
      </c>
      <c r="P21" s="55">
        <f>DATE(E$5,12,1)</f>
        <v>46357</v>
      </c>
      <c r="Q21" s="58">
        <f>E$5</f>
        <v>2026</v>
      </c>
      <c r="S21" s="55">
        <f>DATE(S$5,1,1)</f>
        <v>46388</v>
      </c>
      <c r="T21" s="55">
        <f>DATE(S$5,2,1)</f>
        <v>46419</v>
      </c>
      <c r="U21" s="55">
        <f>DATE(S$5,3,1)</f>
        <v>46447</v>
      </c>
      <c r="V21" s="55">
        <f>DATE(S$5,4,1)</f>
        <v>46478</v>
      </c>
      <c r="W21" s="55">
        <f>DATE(S$5,5,1)</f>
        <v>46508</v>
      </c>
      <c r="X21" s="55">
        <f>DATE(S$5,6,1)</f>
        <v>46539</v>
      </c>
      <c r="Y21" s="55">
        <f>DATE(S$5,7,1)</f>
        <v>46569</v>
      </c>
      <c r="Z21" s="55">
        <f>DATE(S$5,8,1)</f>
        <v>46600</v>
      </c>
      <c r="AA21" s="55">
        <f>DATE(S$5,9,1)</f>
        <v>46631</v>
      </c>
      <c r="AB21" s="55">
        <f>DATE(S$5,10,1)</f>
        <v>46661</v>
      </c>
      <c r="AC21" s="55">
        <f>DATE(S$5,11,1)</f>
        <v>46692</v>
      </c>
      <c r="AD21" s="55">
        <f>DATE(S$5,12,1)</f>
        <v>46722</v>
      </c>
      <c r="AE21" s="58">
        <f>S$5</f>
        <v>2027</v>
      </c>
      <c r="AG21" s="55">
        <f t="shared" ref="AG21" si="228">DATE(AG$5,1,1)</f>
        <v>46753</v>
      </c>
      <c r="AH21" s="55">
        <f t="shared" ref="AH21" si="229">DATE(AG$5,2,1)</f>
        <v>46784</v>
      </c>
      <c r="AI21" s="55">
        <f t="shared" ref="AI21" si="230">DATE(AG$5,3,1)</f>
        <v>46813</v>
      </c>
      <c r="AJ21" s="55">
        <f t="shared" ref="AJ21" si="231">DATE(AG$5,4,1)</f>
        <v>46844</v>
      </c>
      <c r="AK21" s="55">
        <f t="shared" ref="AK21" si="232">DATE(AG$5,5,1)</f>
        <v>46874</v>
      </c>
      <c r="AL21" s="55">
        <f t="shared" ref="AL21" si="233">DATE(AG$5,6,1)</f>
        <v>46905</v>
      </c>
      <c r="AM21" s="55">
        <f t="shared" ref="AM21" si="234">DATE(AG$5,7,1)</f>
        <v>46935</v>
      </c>
      <c r="AN21" s="55">
        <f t="shared" ref="AN21" si="235">DATE(AG$5,8,1)</f>
        <v>46966</v>
      </c>
      <c r="AO21" s="55">
        <f t="shared" ref="AO21" si="236">DATE(AG$5,9,1)</f>
        <v>46997</v>
      </c>
      <c r="AP21" s="55">
        <f t="shared" ref="AP21" si="237">DATE(AG$5,10,1)</f>
        <v>47027</v>
      </c>
      <c r="AQ21" s="55">
        <f t="shared" ref="AQ21" si="238">DATE(AG$5,11,1)</f>
        <v>47058</v>
      </c>
      <c r="AR21" s="55">
        <f t="shared" ref="AR21" si="239">DATE(AG$5,12,1)</f>
        <v>47088</v>
      </c>
      <c r="AS21" s="58">
        <f t="shared" ref="AS21" si="240">AG$5</f>
        <v>2028</v>
      </c>
      <c r="AU21" s="55">
        <f t="shared" ref="AU21" si="241">DATE(AU$5,1,1)</f>
        <v>47119</v>
      </c>
      <c r="AV21" s="55">
        <f t="shared" ref="AV21" si="242">DATE(AU$5,2,1)</f>
        <v>47150</v>
      </c>
      <c r="AW21" s="55">
        <f t="shared" ref="AW21" si="243">DATE(AU$5,3,1)</f>
        <v>47178</v>
      </c>
      <c r="AX21" s="55">
        <f t="shared" ref="AX21" si="244">DATE(AU$5,4,1)</f>
        <v>47209</v>
      </c>
      <c r="AY21" s="55">
        <f t="shared" ref="AY21" si="245">DATE(AU$5,5,1)</f>
        <v>47239</v>
      </c>
      <c r="AZ21" s="55">
        <f t="shared" ref="AZ21" si="246">DATE(AU$5,6,1)</f>
        <v>47270</v>
      </c>
      <c r="BA21" s="55">
        <f t="shared" ref="BA21" si="247">DATE(AU$5,7,1)</f>
        <v>47300</v>
      </c>
      <c r="BB21" s="55">
        <f t="shared" ref="BB21" si="248">DATE(AU$5,8,1)</f>
        <v>47331</v>
      </c>
      <c r="BC21" s="55">
        <f t="shared" ref="BC21" si="249">DATE(AU$5,9,1)</f>
        <v>47362</v>
      </c>
      <c r="BD21" s="55">
        <f t="shared" ref="BD21" si="250">DATE(AU$5,10,1)</f>
        <v>47392</v>
      </c>
      <c r="BE21" s="55">
        <f t="shared" ref="BE21" si="251">DATE(AU$5,11,1)</f>
        <v>47423</v>
      </c>
      <c r="BF21" s="55">
        <f t="shared" ref="BF21" si="252">DATE(AU$5,12,1)</f>
        <v>47453</v>
      </c>
      <c r="BG21" s="58">
        <f t="shared" ref="BG21" si="253">AU$5</f>
        <v>2029</v>
      </c>
      <c r="BI21" s="55">
        <f t="shared" ref="BI21" si="254">DATE(BI$5,1,1)</f>
        <v>47484</v>
      </c>
      <c r="BJ21" s="55">
        <f t="shared" ref="BJ21" si="255">DATE(BI$5,2,1)</f>
        <v>47515</v>
      </c>
      <c r="BK21" s="55">
        <f t="shared" ref="BK21" si="256">DATE(BI$5,3,1)</f>
        <v>47543</v>
      </c>
      <c r="BL21" s="55">
        <f t="shared" ref="BL21" si="257">DATE(BI$5,4,1)</f>
        <v>47574</v>
      </c>
      <c r="BM21" s="55">
        <f t="shared" ref="BM21" si="258">DATE(BI$5,5,1)</f>
        <v>47604</v>
      </c>
      <c r="BN21" s="55">
        <f t="shared" ref="BN21" si="259">DATE(BI$5,6,1)</f>
        <v>47635</v>
      </c>
      <c r="BO21" s="55">
        <f t="shared" ref="BO21" si="260">DATE(BI$5,7,1)</f>
        <v>47665</v>
      </c>
      <c r="BP21" s="55">
        <f t="shared" ref="BP21" si="261">DATE(BI$5,8,1)</f>
        <v>47696</v>
      </c>
      <c r="BQ21" s="55">
        <f t="shared" ref="BQ21" si="262">DATE(BI$5,9,1)</f>
        <v>47727</v>
      </c>
      <c r="BR21" s="55">
        <f t="shared" ref="BR21" si="263">DATE(BI$5,10,1)</f>
        <v>47757</v>
      </c>
      <c r="BS21" s="55">
        <f t="shared" ref="BS21" si="264">DATE(BI$5,11,1)</f>
        <v>47788</v>
      </c>
      <c r="BT21" s="55">
        <f t="shared" ref="BT21" si="265">DATE(BI$5,12,1)</f>
        <v>47818</v>
      </c>
      <c r="BU21" s="58">
        <f t="shared" ref="BU21" si="266">BI$5</f>
        <v>2030</v>
      </c>
      <c r="BW21" s="55">
        <f t="shared" ref="BW21" si="267">DATE(BW$5,1,1)</f>
        <v>47849</v>
      </c>
      <c r="BX21" s="55">
        <f t="shared" ref="BX21" si="268">DATE(BW$5,2,1)</f>
        <v>47880</v>
      </c>
      <c r="BY21" s="55">
        <f t="shared" ref="BY21" si="269">DATE(BW$5,3,1)</f>
        <v>47908</v>
      </c>
      <c r="BZ21" s="55">
        <f t="shared" ref="BZ21" si="270">DATE(BW$5,4,1)</f>
        <v>47939</v>
      </c>
      <c r="CA21" s="55">
        <f t="shared" ref="CA21" si="271">DATE(BW$5,5,1)</f>
        <v>47969</v>
      </c>
      <c r="CB21" s="55">
        <f t="shared" ref="CB21" si="272">DATE(BW$5,6,1)</f>
        <v>48000</v>
      </c>
      <c r="CC21" s="55">
        <f t="shared" ref="CC21" si="273">DATE(BW$5,7,1)</f>
        <v>48030</v>
      </c>
      <c r="CD21" s="55">
        <f t="shared" ref="CD21" si="274">DATE(BW$5,8,1)</f>
        <v>48061</v>
      </c>
      <c r="CE21" s="55">
        <f t="shared" ref="CE21" si="275">DATE(BW$5,9,1)</f>
        <v>48092</v>
      </c>
      <c r="CF21" s="55">
        <f t="shared" ref="CF21" si="276">DATE(BW$5,10,1)</f>
        <v>48122</v>
      </c>
      <c r="CG21" s="55">
        <f t="shared" ref="CG21" si="277">DATE(BW$5,11,1)</f>
        <v>48153</v>
      </c>
      <c r="CH21" s="55">
        <f t="shared" ref="CH21" si="278">DATE(BW$5,12,1)</f>
        <v>48183</v>
      </c>
      <c r="CI21" s="58">
        <f t="shared" ref="CI21" si="279">BW$5</f>
        <v>2031</v>
      </c>
      <c r="CK21" s="55">
        <f t="shared" ref="CK21" si="280">DATE(CK$5,1,1)</f>
        <v>48214</v>
      </c>
      <c r="CL21" s="55">
        <f t="shared" ref="CL21" si="281">DATE(CK$5,2,1)</f>
        <v>48245</v>
      </c>
      <c r="CM21" s="55">
        <f t="shared" ref="CM21" si="282">DATE(CK$5,3,1)</f>
        <v>48274</v>
      </c>
      <c r="CN21" s="55">
        <f t="shared" ref="CN21" si="283">DATE(CK$5,4,1)</f>
        <v>48305</v>
      </c>
      <c r="CO21" s="55">
        <f t="shared" ref="CO21" si="284">DATE(CK$5,5,1)</f>
        <v>48335</v>
      </c>
      <c r="CP21" s="55">
        <f t="shared" ref="CP21" si="285">DATE(CK$5,6,1)</f>
        <v>48366</v>
      </c>
      <c r="CQ21" s="55">
        <f t="shared" ref="CQ21" si="286">DATE(CK$5,7,1)</f>
        <v>48396</v>
      </c>
      <c r="CR21" s="55">
        <f t="shared" ref="CR21" si="287">DATE(CK$5,8,1)</f>
        <v>48427</v>
      </c>
      <c r="CS21" s="55">
        <f t="shared" ref="CS21" si="288">DATE(CK$5,9,1)</f>
        <v>48458</v>
      </c>
      <c r="CT21" s="55">
        <f t="shared" ref="CT21" si="289">DATE(CK$5,10,1)</f>
        <v>48488</v>
      </c>
      <c r="CU21" s="55">
        <f t="shared" ref="CU21" si="290">DATE(CK$5,11,1)</f>
        <v>48519</v>
      </c>
      <c r="CV21" s="55">
        <f t="shared" ref="CV21" si="291">DATE(CK$5,12,1)</f>
        <v>48549</v>
      </c>
      <c r="CW21" s="58">
        <f t="shared" ref="CW21" si="292">CK$5</f>
        <v>2032</v>
      </c>
      <c r="CY21" s="55">
        <f t="shared" ref="CY21" si="293">DATE(CY$5,1,1)</f>
        <v>48580</v>
      </c>
      <c r="CZ21" s="55">
        <f t="shared" ref="CZ21" si="294">DATE(CY$5,2,1)</f>
        <v>48611</v>
      </c>
      <c r="DA21" s="55">
        <f t="shared" ref="DA21" si="295">DATE(CY$5,3,1)</f>
        <v>48639</v>
      </c>
      <c r="DB21" s="55">
        <f t="shared" ref="DB21" si="296">DATE(CY$5,4,1)</f>
        <v>48670</v>
      </c>
      <c r="DC21" s="55">
        <f t="shared" ref="DC21" si="297">DATE(CY$5,5,1)</f>
        <v>48700</v>
      </c>
      <c r="DD21" s="55">
        <f t="shared" ref="DD21" si="298">DATE(CY$5,6,1)</f>
        <v>48731</v>
      </c>
      <c r="DE21" s="55">
        <f t="shared" ref="DE21" si="299">DATE(CY$5,7,1)</f>
        <v>48761</v>
      </c>
      <c r="DF21" s="55">
        <f t="shared" ref="DF21" si="300">DATE(CY$5,8,1)</f>
        <v>48792</v>
      </c>
      <c r="DG21" s="55">
        <f t="shared" ref="DG21" si="301">DATE(CY$5,9,1)</f>
        <v>48823</v>
      </c>
      <c r="DH21" s="55">
        <f t="shared" ref="DH21" si="302">DATE(CY$5,10,1)</f>
        <v>48853</v>
      </c>
      <c r="DI21" s="55">
        <f t="shared" ref="DI21" si="303">DATE(CY$5,11,1)</f>
        <v>48884</v>
      </c>
      <c r="DJ21" s="55">
        <f t="shared" ref="DJ21" si="304">DATE(CY$5,12,1)</f>
        <v>48914</v>
      </c>
      <c r="DK21" s="58">
        <f t="shared" ref="DK21" si="305">CY$5</f>
        <v>2033</v>
      </c>
      <c r="DM21" s="55">
        <f t="shared" ref="DM21" si="306">DATE(DM$5,1,1)</f>
        <v>48945</v>
      </c>
      <c r="DN21" s="55">
        <f t="shared" ref="DN21" si="307">DATE(DM$5,2,1)</f>
        <v>48976</v>
      </c>
      <c r="DO21" s="55">
        <f t="shared" ref="DO21" si="308">DATE(DM$5,3,1)</f>
        <v>49004</v>
      </c>
      <c r="DP21" s="55">
        <f t="shared" ref="DP21" si="309">DATE(DM$5,4,1)</f>
        <v>49035</v>
      </c>
      <c r="DQ21" s="55">
        <f t="shared" ref="DQ21" si="310">DATE(DM$5,5,1)</f>
        <v>49065</v>
      </c>
      <c r="DR21" s="55">
        <f t="shared" ref="DR21" si="311">DATE(DM$5,6,1)</f>
        <v>49096</v>
      </c>
      <c r="DS21" s="55">
        <f t="shared" ref="DS21" si="312">DATE(DM$5,7,1)</f>
        <v>49126</v>
      </c>
      <c r="DT21" s="55">
        <f t="shared" ref="DT21" si="313">DATE(DM$5,8,1)</f>
        <v>49157</v>
      </c>
      <c r="DU21" s="55">
        <f t="shared" ref="DU21" si="314">DATE(DM$5,9,1)</f>
        <v>49188</v>
      </c>
      <c r="DV21" s="55">
        <f t="shared" ref="DV21" si="315">DATE(DM$5,10,1)</f>
        <v>49218</v>
      </c>
      <c r="DW21" s="55">
        <f t="shared" ref="DW21" si="316">DATE(DM$5,11,1)</f>
        <v>49249</v>
      </c>
      <c r="DX21" s="55">
        <f t="shared" ref="DX21" si="317">DATE(DM$5,12,1)</f>
        <v>49279</v>
      </c>
      <c r="DY21" s="58">
        <f t="shared" ref="DY21" si="318">DM$5</f>
        <v>2034</v>
      </c>
      <c r="EA21" s="55">
        <f t="shared" ref="EA21" si="319">DATE(EA$5,1,1)</f>
        <v>49310</v>
      </c>
      <c r="EB21" s="55">
        <f t="shared" ref="EB21" si="320">DATE(EA$5,2,1)</f>
        <v>49341</v>
      </c>
      <c r="EC21" s="55">
        <f t="shared" ref="EC21" si="321">DATE(EA$5,3,1)</f>
        <v>49369</v>
      </c>
      <c r="ED21" s="55">
        <f t="shared" ref="ED21" si="322">DATE(EA$5,4,1)</f>
        <v>49400</v>
      </c>
      <c r="EE21" s="55">
        <f t="shared" ref="EE21" si="323">DATE(EA$5,5,1)</f>
        <v>49430</v>
      </c>
      <c r="EF21" s="55">
        <f t="shared" ref="EF21" si="324">DATE(EA$5,6,1)</f>
        <v>49461</v>
      </c>
      <c r="EG21" s="55">
        <f t="shared" ref="EG21" si="325">DATE(EA$5,7,1)</f>
        <v>49491</v>
      </c>
      <c r="EH21" s="55">
        <f t="shared" ref="EH21" si="326">DATE(EA$5,8,1)</f>
        <v>49522</v>
      </c>
      <c r="EI21" s="55">
        <f t="shared" ref="EI21" si="327">DATE(EA$5,9,1)</f>
        <v>49553</v>
      </c>
      <c r="EJ21" s="55">
        <f t="shared" ref="EJ21" si="328">DATE(EA$5,10,1)</f>
        <v>49583</v>
      </c>
      <c r="EK21" s="55">
        <f t="shared" ref="EK21" si="329">DATE(EA$5,11,1)</f>
        <v>49614</v>
      </c>
      <c r="EL21" s="55">
        <f t="shared" ref="EL21" si="330">DATE(EA$5,12,1)</f>
        <v>49644</v>
      </c>
      <c r="EM21" s="58">
        <f t="shared" ref="EM21" si="331">EA$5</f>
        <v>2035</v>
      </c>
    </row>
    <row r="22" spans="3:143" s="60" customFormat="1" x14ac:dyDescent="0.25">
      <c r="C22" s="19" t="s">
        <v>13</v>
      </c>
      <c r="E22" s="15">
        <v>1200</v>
      </c>
      <c r="F22" s="15">
        <v>1200</v>
      </c>
      <c r="G22" s="15">
        <v>1200</v>
      </c>
      <c r="H22" s="15">
        <v>1200</v>
      </c>
      <c r="I22" s="15">
        <v>1200</v>
      </c>
      <c r="J22" s="15">
        <v>1200</v>
      </c>
      <c r="K22" s="15">
        <v>1200</v>
      </c>
      <c r="L22" s="15">
        <v>1200</v>
      </c>
      <c r="M22" s="15">
        <v>1200</v>
      </c>
      <c r="N22" s="15">
        <v>1200</v>
      </c>
      <c r="O22" s="15">
        <v>1200</v>
      </c>
      <c r="P22" s="15">
        <v>1200</v>
      </c>
      <c r="Q22" s="17">
        <f>SUM(E22:P22)</f>
        <v>14400</v>
      </c>
      <c r="S22" s="15"/>
      <c r="T22" s="15"/>
      <c r="U22" s="15"/>
      <c r="V22" s="15"/>
      <c r="W22" s="15"/>
      <c r="X22" s="15"/>
      <c r="Y22" s="15"/>
      <c r="Z22" s="15"/>
      <c r="AA22" s="15"/>
      <c r="AB22" s="15"/>
      <c r="AC22" s="15"/>
      <c r="AD22" s="15"/>
      <c r="AE22" s="17">
        <f>SUM(S22:AD22)</f>
        <v>0</v>
      </c>
      <c r="AG22" s="15"/>
      <c r="AH22" s="15"/>
      <c r="AI22" s="15"/>
      <c r="AJ22" s="15"/>
      <c r="AK22" s="15"/>
      <c r="AL22" s="15"/>
      <c r="AM22" s="15"/>
      <c r="AN22" s="15"/>
      <c r="AO22" s="15"/>
      <c r="AP22" s="15"/>
      <c r="AQ22" s="15"/>
      <c r="AR22" s="15"/>
      <c r="AS22" s="17">
        <f t="shared" ref="AS22:AS31" si="332">SUM(AG22:AR22)</f>
        <v>0</v>
      </c>
      <c r="AU22" s="15"/>
      <c r="AV22" s="15"/>
      <c r="AW22" s="15"/>
      <c r="AX22" s="15"/>
      <c r="AY22" s="15"/>
      <c r="AZ22" s="15"/>
      <c r="BA22" s="15"/>
      <c r="BB22" s="15"/>
      <c r="BC22" s="15"/>
      <c r="BD22" s="15"/>
      <c r="BE22" s="15"/>
      <c r="BF22" s="15"/>
      <c r="BG22" s="17">
        <f t="shared" ref="BG22:BG31" si="333">SUM(AU22:BF22)</f>
        <v>0</v>
      </c>
      <c r="BI22" s="15"/>
      <c r="BJ22" s="15"/>
      <c r="BK22" s="15"/>
      <c r="BL22" s="15"/>
      <c r="BM22" s="15"/>
      <c r="BN22" s="15"/>
      <c r="BO22" s="15"/>
      <c r="BP22" s="15"/>
      <c r="BQ22" s="15"/>
      <c r="BR22" s="15"/>
      <c r="BS22" s="15"/>
      <c r="BT22" s="15"/>
      <c r="BU22" s="17">
        <f t="shared" ref="BU22:BU31" si="334">SUM(BI22:BT22)</f>
        <v>0</v>
      </c>
      <c r="BW22" s="15"/>
      <c r="BX22" s="15"/>
      <c r="BY22" s="15"/>
      <c r="BZ22" s="15"/>
      <c r="CA22" s="15"/>
      <c r="CB22" s="15"/>
      <c r="CC22" s="15"/>
      <c r="CD22" s="15"/>
      <c r="CE22" s="15"/>
      <c r="CF22" s="15"/>
      <c r="CG22" s="15"/>
      <c r="CH22" s="15"/>
      <c r="CI22" s="17">
        <f t="shared" ref="CI22:CI31" si="335">SUM(BW22:CH22)</f>
        <v>0</v>
      </c>
      <c r="CK22" s="15"/>
      <c r="CL22" s="15"/>
      <c r="CM22" s="15"/>
      <c r="CN22" s="15"/>
      <c r="CO22" s="15"/>
      <c r="CP22" s="15"/>
      <c r="CQ22" s="15"/>
      <c r="CR22" s="15"/>
      <c r="CS22" s="15"/>
      <c r="CT22" s="15"/>
      <c r="CU22" s="15"/>
      <c r="CV22" s="15"/>
      <c r="CW22" s="17">
        <f t="shared" ref="CW22:CW31" si="336">SUM(CK22:CV22)</f>
        <v>0</v>
      </c>
      <c r="CY22" s="15"/>
      <c r="CZ22" s="15"/>
      <c r="DA22" s="15"/>
      <c r="DB22" s="15"/>
      <c r="DC22" s="15"/>
      <c r="DD22" s="15"/>
      <c r="DE22" s="15"/>
      <c r="DF22" s="15"/>
      <c r="DG22" s="15"/>
      <c r="DH22" s="15"/>
      <c r="DI22" s="15"/>
      <c r="DJ22" s="15"/>
      <c r="DK22" s="17">
        <f t="shared" ref="DK22:DK31" si="337">SUM(CY22:DJ22)</f>
        <v>0</v>
      </c>
      <c r="DM22" s="15"/>
      <c r="DN22" s="15"/>
      <c r="DO22" s="15"/>
      <c r="DP22" s="15"/>
      <c r="DQ22" s="15"/>
      <c r="DR22" s="15"/>
      <c r="DS22" s="15"/>
      <c r="DT22" s="15"/>
      <c r="DU22" s="15"/>
      <c r="DV22" s="15"/>
      <c r="DW22" s="15"/>
      <c r="DX22" s="15"/>
      <c r="DY22" s="17">
        <f t="shared" ref="DY22:DY31" si="338">SUM(DM22:DX22)</f>
        <v>0</v>
      </c>
      <c r="EA22" s="15"/>
      <c r="EB22" s="15"/>
      <c r="EC22" s="15"/>
      <c r="ED22" s="15"/>
      <c r="EE22" s="15"/>
      <c r="EF22" s="15"/>
      <c r="EG22" s="15"/>
      <c r="EH22" s="15"/>
      <c r="EI22" s="15"/>
      <c r="EJ22" s="15"/>
      <c r="EK22" s="15"/>
      <c r="EL22" s="15"/>
      <c r="EM22" s="17">
        <f t="shared" ref="EM22:EM31" si="339">SUM(EA22:EL22)</f>
        <v>0</v>
      </c>
    </row>
    <row r="23" spans="3:143" s="60" customFormat="1" x14ac:dyDescent="0.25">
      <c r="C23" s="19" t="s">
        <v>14</v>
      </c>
      <c r="E23" s="15">
        <v>300</v>
      </c>
      <c r="F23" s="15">
        <v>300</v>
      </c>
      <c r="G23" s="15">
        <v>300</v>
      </c>
      <c r="H23" s="15">
        <v>300</v>
      </c>
      <c r="I23" s="15">
        <v>300</v>
      </c>
      <c r="J23" s="15">
        <v>300</v>
      </c>
      <c r="K23" s="15">
        <v>300</v>
      </c>
      <c r="L23" s="15">
        <v>300</v>
      </c>
      <c r="M23" s="15">
        <v>300</v>
      </c>
      <c r="N23" s="15">
        <v>300</v>
      </c>
      <c r="O23" s="15">
        <v>300</v>
      </c>
      <c r="P23" s="15">
        <v>300</v>
      </c>
      <c r="Q23" s="17">
        <f t="shared" ref="Q23:Q31" si="340">SUM(E23:P23)</f>
        <v>3600</v>
      </c>
      <c r="S23" s="15"/>
      <c r="T23" s="15"/>
      <c r="U23" s="15"/>
      <c r="V23" s="15"/>
      <c r="W23" s="15"/>
      <c r="X23" s="15"/>
      <c r="Y23" s="15"/>
      <c r="Z23" s="15"/>
      <c r="AA23" s="15"/>
      <c r="AB23" s="15"/>
      <c r="AC23" s="15"/>
      <c r="AD23" s="15"/>
      <c r="AE23" s="17">
        <f t="shared" ref="AE23:AE31" si="341">SUM(S23:AD23)</f>
        <v>0</v>
      </c>
      <c r="AG23" s="15"/>
      <c r="AH23" s="15"/>
      <c r="AI23" s="15"/>
      <c r="AJ23" s="15"/>
      <c r="AK23" s="15"/>
      <c r="AL23" s="15"/>
      <c r="AM23" s="15"/>
      <c r="AN23" s="15"/>
      <c r="AO23" s="15"/>
      <c r="AP23" s="15"/>
      <c r="AQ23" s="15"/>
      <c r="AR23" s="15"/>
      <c r="AS23" s="17">
        <f t="shared" si="332"/>
        <v>0</v>
      </c>
      <c r="AU23" s="15"/>
      <c r="AV23" s="15"/>
      <c r="AW23" s="15"/>
      <c r="AX23" s="15"/>
      <c r="AY23" s="15"/>
      <c r="AZ23" s="15"/>
      <c r="BA23" s="15"/>
      <c r="BB23" s="15"/>
      <c r="BC23" s="15"/>
      <c r="BD23" s="15"/>
      <c r="BE23" s="15"/>
      <c r="BF23" s="15"/>
      <c r="BG23" s="17">
        <f t="shared" si="333"/>
        <v>0</v>
      </c>
      <c r="BI23" s="15"/>
      <c r="BJ23" s="15"/>
      <c r="BK23" s="15"/>
      <c r="BL23" s="15"/>
      <c r="BM23" s="15"/>
      <c r="BN23" s="15"/>
      <c r="BO23" s="15"/>
      <c r="BP23" s="15"/>
      <c r="BQ23" s="15"/>
      <c r="BR23" s="15"/>
      <c r="BS23" s="15"/>
      <c r="BT23" s="15"/>
      <c r="BU23" s="17">
        <f t="shared" si="334"/>
        <v>0</v>
      </c>
      <c r="BW23" s="15"/>
      <c r="BX23" s="15"/>
      <c r="BY23" s="15"/>
      <c r="BZ23" s="15"/>
      <c r="CA23" s="15"/>
      <c r="CB23" s="15"/>
      <c r="CC23" s="15"/>
      <c r="CD23" s="15"/>
      <c r="CE23" s="15"/>
      <c r="CF23" s="15"/>
      <c r="CG23" s="15"/>
      <c r="CH23" s="15"/>
      <c r="CI23" s="17">
        <f t="shared" si="335"/>
        <v>0</v>
      </c>
      <c r="CK23" s="15"/>
      <c r="CL23" s="15"/>
      <c r="CM23" s="15"/>
      <c r="CN23" s="15"/>
      <c r="CO23" s="15"/>
      <c r="CP23" s="15"/>
      <c r="CQ23" s="15"/>
      <c r="CR23" s="15"/>
      <c r="CS23" s="15"/>
      <c r="CT23" s="15"/>
      <c r="CU23" s="15"/>
      <c r="CV23" s="15"/>
      <c r="CW23" s="17">
        <f t="shared" si="336"/>
        <v>0</v>
      </c>
      <c r="CY23" s="15"/>
      <c r="CZ23" s="15"/>
      <c r="DA23" s="15"/>
      <c r="DB23" s="15"/>
      <c r="DC23" s="15"/>
      <c r="DD23" s="15"/>
      <c r="DE23" s="15"/>
      <c r="DF23" s="15"/>
      <c r="DG23" s="15"/>
      <c r="DH23" s="15"/>
      <c r="DI23" s="15"/>
      <c r="DJ23" s="15"/>
      <c r="DK23" s="17">
        <f t="shared" si="337"/>
        <v>0</v>
      </c>
      <c r="DM23" s="15"/>
      <c r="DN23" s="15"/>
      <c r="DO23" s="15"/>
      <c r="DP23" s="15"/>
      <c r="DQ23" s="15"/>
      <c r="DR23" s="15"/>
      <c r="DS23" s="15"/>
      <c r="DT23" s="15"/>
      <c r="DU23" s="15"/>
      <c r="DV23" s="15"/>
      <c r="DW23" s="15"/>
      <c r="DX23" s="15"/>
      <c r="DY23" s="17">
        <f t="shared" si="338"/>
        <v>0</v>
      </c>
      <c r="EA23" s="15"/>
      <c r="EB23" s="15"/>
      <c r="EC23" s="15"/>
      <c r="ED23" s="15"/>
      <c r="EE23" s="15"/>
      <c r="EF23" s="15"/>
      <c r="EG23" s="15"/>
      <c r="EH23" s="15"/>
      <c r="EI23" s="15"/>
      <c r="EJ23" s="15"/>
      <c r="EK23" s="15"/>
      <c r="EL23" s="15"/>
      <c r="EM23" s="17">
        <f t="shared" si="339"/>
        <v>0</v>
      </c>
    </row>
    <row r="24" spans="3:143" s="60" customFormat="1" x14ac:dyDescent="0.25">
      <c r="C24" s="19" t="s">
        <v>15</v>
      </c>
      <c r="E24" s="15">
        <v>350</v>
      </c>
      <c r="F24" s="15">
        <v>350</v>
      </c>
      <c r="G24" s="15">
        <v>350</v>
      </c>
      <c r="H24" s="15">
        <v>350</v>
      </c>
      <c r="I24" s="15">
        <v>350</v>
      </c>
      <c r="J24" s="15">
        <v>350</v>
      </c>
      <c r="K24" s="15">
        <v>350</v>
      </c>
      <c r="L24" s="15">
        <v>350</v>
      </c>
      <c r="M24" s="15">
        <v>350</v>
      </c>
      <c r="N24" s="15">
        <v>350</v>
      </c>
      <c r="O24" s="15">
        <v>350</v>
      </c>
      <c r="P24" s="15">
        <v>350</v>
      </c>
      <c r="Q24" s="17">
        <f t="shared" si="340"/>
        <v>4200</v>
      </c>
      <c r="S24" s="15"/>
      <c r="T24" s="15"/>
      <c r="U24" s="15"/>
      <c r="V24" s="15"/>
      <c r="W24" s="15"/>
      <c r="X24" s="15"/>
      <c r="Y24" s="15"/>
      <c r="Z24" s="15"/>
      <c r="AA24" s="15"/>
      <c r="AB24" s="15"/>
      <c r="AC24" s="15"/>
      <c r="AD24" s="15"/>
      <c r="AE24" s="17">
        <f t="shared" si="341"/>
        <v>0</v>
      </c>
      <c r="AG24" s="15"/>
      <c r="AH24" s="15"/>
      <c r="AI24" s="15"/>
      <c r="AJ24" s="15"/>
      <c r="AK24" s="15"/>
      <c r="AL24" s="15"/>
      <c r="AM24" s="15"/>
      <c r="AN24" s="15"/>
      <c r="AO24" s="15"/>
      <c r="AP24" s="15"/>
      <c r="AQ24" s="15"/>
      <c r="AR24" s="15"/>
      <c r="AS24" s="17">
        <f t="shared" si="332"/>
        <v>0</v>
      </c>
      <c r="AU24" s="15"/>
      <c r="AV24" s="15"/>
      <c r="AW24" s="15"/>
      <c r="AX24" s="15"/>
      <c r="AY24" s="15"/>
      <c r="AZ24" s="15"/>
      <c r="BA24" s="15"/>
      <c r="BB24" s="15"/>
      <c r="BC24" s="15"/>
      <c r="BD24" s="15"/>
      <c r="BE24" s="15"/>
      <c r="BF24" s="15"/>
      <c r="BG24" s="17">
        <f t="shared" si="333"/>
        <v>0</v>
      </c>
      <c r="BI24" s="15"/>
      <c r="BJ24" s="15"/>
      <c r="BK24" s="15"/>
      <c r="BL24" s="15"/>
      <c r="BM24" s="15"/>
      <c r="BN24" s="15"/>
      <c r="BO24" s="15"/>
      <c r="BP24" s="15"/>
      <c r="BQ24" s="15"/>
      <c r="BR24" s="15"/>
      <c r="BS24" s="15"/>
      <c r="BT24" s="15"/>
      <c r="BU24" s="17">
        <f t="shared" si="334"/>
        <v>0</v>
      </c>
      <c r="BW24" s="15"/>
      <c r="BX24" s="15"/>
      <c r="BY24" s="15"/>
      <c r="BZ24" s="15"/>
      <c r="CA24" s="15"/>
      <c r="CB24" s="15"/>
      <c r="CC24" s="15"/>
      <c r="CD24" s="15"/>
      <c r="CE24" s="15"/>
      <c r="CF24" s="15"/>
      <c r="CG24" s="15"/>
      <c r="CH24" s="15"/>
      <c r="CI24" s="17">
        <f t="shared" si="335"/>
        <v>0</v>
      </c>
      <c r="CK24" s="15"/>
      <c r="CL24" s="15"/>
      <c r="CM24" s="15"/>
      <c r="CN24" s="15"/>
      <c r="CO24" s="15"/>
      <c r="CP24" s="15"/>
      <c r="CQ24" s="15"/>
      <c r="CR24" s="15"/>
      <c r="CS24" s="15"/>
      <c r="CT24" s="15"/>
      <c r="CU24" s="15"/>
      <c r="CV24" s="15"/>
      <c r="CW24" s="17">
        <f t="shared" si="336"/>
        <v>0</v>
      </c>
      <c r="CY24" s="15"/>
      <c r="CZ24" s="15"/>
      <c r="DA24" s="15"/>
      <c r="DB24" s="15"/>
      <c r="DC24" s="15"/>
      <c r="DD24" s="15"/>
      <c r="DE24" s="15"/>
      <c r="DF24" s="15"/>
      <c r="DG24" s="15"/>
      <c r="DH24" s="15"/>
      <c r="DI24" s="15"/>
      <c r="DJ24" s="15"/>
      <c r="DK24" s="17">
        <f t="shared" si="337"/>
        <v>0</v>
      </c>
      <c r="DM24" s="15"/>
      <c r="DN24" s="15"/>
      <c r="DO24" s="15"/>
      <c r="DP24" s="15"/>
      <c r="DQ24" s="15"/>
      <c r="DR24" s="15"/>
      <c r="DS24" s="15"/>
      <c r="DT24" s="15"/>
      <c r="DU24" s="15"/>
      <c r="DV24" s="15"/>
      <c r="DW24" s="15"/>
      <c r="DX24" s="15"/>
      <c r="DY24" s="17">
        <f t="shared" si="338"/>
        <v>0</v>
      </c>
      <c r="EA24" s="15"/>
      <c r="EB24" s="15"/>
      <c r="EC24" s="15"/>
      <c r="ED24" s="15"/>
      <c r="EE24" s="15"/>
      <c r="EF24" s="15"/>
      <c r="EG24" s="15"/>
      <c r="EH24" s="15"/>
      <c r="EI24" s="15"/>
      <c r="EJ24" s="15"/>
      <c r="EK24" s="15"/>
      <c r="EL24" s="15"/>
      <c r="EM24" s="17">
        <f t="shared" si="339"/>
        <v>0</v>
      </c>
    </row>
    <row r="25" spans="3:143" s="60" customFormat="1" x14ac:dyDescent="0.25">
      <c r="C25" s="19" t="s">
        <v>60</v>
      </c>
      <c r="E25" s="15">
        <v>300</v>
      </c>
      <c r="F25" s="15">
        <v>300</v>
      </c>
      <c r="G25" s="15">
        <v>300</v>
      </c>
      <c r="H25" s="15">
        <v>300</v>
      </c>
      <c r="I25" s="15">
        <v>300</v>
      </c>
      <c r="J25" s="15">
        <v>300</v>
      </c>
      <c r="K25" s="15">
        <v>300</v>
      </c>
      <c r="L25" s="15">
        <v>300</v>
      </c>
      <c r="M25" s="15">
        <v>300</v>
      </c>
      <c r="N25" s="15">
        <v>300</v>
      </c>
      <c r="O25" s="15">
        <v>300</v>
      </c>
      <c r="P25" s="15">
        <v>300</v>
      </c>
      <c r="Q25" s="17">
        <f t="shared" si="340"/>
        <v>3600</v>
      </c>
      <c r="S25" s="15"/>
      <c r="T25" s="15"/>
      <c r="U25" s="15"/>
      <c r="V25" s="15"/>
      <c r="W25" s="15"/>
      <c r="X25" s="15"/>
      <c r="Y25" s="15"/>
      <c r="Z25" s="15"/>
      <c r="AA25" s="15"/>
      <c r="AB25" s="15"/>
      <c r="AC25" s="15"/>
      <c r="AD25" s="15"/>
      <c r="AE25" s="17">
        <f t="shared" si="341"/>
        <v>0</v>
      </c>
      <c r="AG25" s="15"/>
      <c r="AH25" s="15"/>
      <c r="AI25" s="15"/>
      <c r="AJ25" s="15"/>
      <c r="AK25" s="15"/>
      <c r="AL25" s="15"/>
      <c r="AM25" s="15"/>
      <c r="AN25" s="15"/>
      <c r="AO25" s="15"/>
      <c r="AP25" s="15"/>
      <c r="AQ25" s="15"/>
      <c r="AR25" s="15"/>
      <c r="AS25" s="17">
        <f t="shared" si="332"/>
        <v>0</v>
      </c>
      <c r="AU25" s="15"/>
      <c r="AV25" s="15"/>
      <c r="AW25" s="15"/>
      <c r="AX25" s="15"/>
      <c r="AY25" s="15"/>
      <c r="AZ25" s="15"/>
      <c r="BA25" s="15"/>
      <c r="BB25" s="15"/>
      <c r="BC25" s="15"/>
      <c r="BD25" s="15"/>
      <c r="BE25" s="15"/>
      <c r="BF25" s="15"/>
      <c r="BG25" s="17">
        <f t="shared" si="333"/>
        <v>0</v>
      </c>
      <c r="BI25" s="15"/>
      <c r="BJ25" s="15"/>
      <c r="BK25" s="15"/>
      <c r="BL25" s="15"/>
      <c r="BM25" s="15"/>
      <c r="BN25" s="15"/>
      <c r="BO25" s="15"/>
      <c r="BP25" s="15"/>
      <c r="BQ25" s="15"/>
      <c r="BR25" s="15"/>
      <c r="BS25" s="15"/>
      <c r="BT25" s="15"/>
      <c r="BU25" s="17">
        <f t="shared" si="334"/>
        <v>0</v>
      </c>
      <c r="BW25" s="15"/>
      <c r="BX25" s="15"/>
      <c r="BY25" s="15"/>
      <c r="BZ25" s="15"/>
      <c r="CA25" s="15"/>
      <c r="CB25" s="15"/>
      <c r="CC25" s="15"/>
      <c r="CD25" s="15"/>
      <c r="CE25" s="15"/>
      <c r="CF25" s="15"/>
      <c r="CG25" s="15"/>
      <c r="CH25" s="15"/>
      <c r="CI25" s="17">
        <f t="shared" si="335"/>
        <v>0</v>
      </c>
      <c r="CK25" s="15"/>
      <c r="CL25" s="15"/>
      <c r="CM25" s="15"/>
      <c r="CN25" s="15"/>
      <c r="CO25" s="15"/>
      <c r="CP25" s="15"/>
      <c r="CQ25" s="15"/>
      <c r="CR25" s="15"/>
      <c r="CS25" s="15"/>
      <c r="CT25" s="15"/>
      <c r="CU25" s="15"/>
      <c r="CV25" s="15"/>
      <c r="CW25" s="17">
        <f t="shared" si="336"/>
        <v>0</v>
      </c>
      <c r="CY25" s="15"/>
      <c r="CZ25" s="15"/>
      <c r="DA25" s="15"/>
      <c r="DB25" s="15"/>
      <c r="DC25" s="15"/>
      <c r="DD25" s="15"/>
      <c r="DE25" s="15"/>
      <c r="DF25" s="15"/>
      <c r="DG25" s="15"/>
      <c r="DH25" s="15"/>
      <c r="DI25" s="15"/>
      <c r="DJ25" s="15"/>
      <c r="DK25" s="17">
        <f t="shared" si="337"/>
        <v>0</v>
      </c>
      <c r="DM25" s="15"/>
      <c r="DN25" s="15"/>
      <c r="DO25" s="15"/>
      <c r="DP25" s="15"/>
      <c r="DQ25" s="15"/>
      <c r="DR25" s="15"/>
      <c r="DS25" s="15"/>
      <c r="DT25" s="15"/>
      <c r="DU25" s="15"/>
      <c r="DV25" s="15"/>
      <c r="DW25" s="15"/>
      <c r="DX25" s="15"/>
      <c r="DY25" s="17">
        <f t="shared" si="338"/>
        <v>0</v>
      </c>
      <c r="EA25" s="15"/>
      <c r="EB25" s="15"/>
      <c r="EC25" s="15"/>
      <c r="ED25" s="15"/>
      <c r="EE25" s="15"/>
      <c r="EF25" s="15"/>
      <c r="EG25" s="15"/>
      <c r="EH25" s="15"/>
      <c r="EI25" s="15"/>
      <c r="EJ25" s="15"/>
      <c r="EK25" s="15"/>
      <c r="EL25" s="15"/>
      <c r="EM25" s="17">
        <f t="shared" si="339"/>
        <v>0</v>
      </c>
    </row>
    <row r="26" spans="3:143" s="60" customFormat="1" x14ac:dyDescent="0.25">
      <c r="C26" s="19" t="s">
        <v>73</v>
      </c>
      <c r="E26" s="15">
        <v>200</v>
      </c>
      <c r="F26" s="15">
        <v>200</v>
      </c>
      <c r="G26" s="15">
        <v>200</v>
      </c>
      <c r="H26" s="15">
        <v>200</v>
      </c>
      <c r="I26" s="15">
        <v>200</v>
      </c>
      <c r="J26" s="15">
        <v>200</v>
      </c>
      <c r="K26" s="15">
        <v>200</v>
      </c>
      <c r="L26" s="15">
        <v>200</v>
      </c>
      <c r="M26" s="15">
        <v>200</v>
      </c>
      <c r="N26" s="15">
        <v>200</v>
      </c>
      <c r="O26" s="15">
        <v>200</v>
      </c>
      <c r="P26" s="15">
        <v>200</v>
      </c>
      <c r="Q26" s="17">
        <f t="shared" si="340"/>
        <v>2400</v>
      </c>
      <c r="S26" s="15"/>
      <c r="T26" s="15"/>
      <c r="U26" s="15"/>
      <c r="V26" s="15"/>
      <c r="W26" s="15"/>
      <c r="X26" s="15"/>
      <c r="Y26" s="15"/>
      <c r="Z26" s="15"/>
      <c r="AA26" s="15"/>
      <c r="AB26" s="15"/>
      <c r="AC26" s="15"/>
      <c r="AD26" s="15"/>
      <c r="AE26" s="15">
        <f t="shared" si="341"/>
        <v>0</v>
      </c>
      <c r="AG26" s="15"/>
      <c r="AH26" s="15"/>
      <c r="AI26" s="15"/>
      <c r="AJ26" s="15"/>
      <c r="AK26" s="15"/>
      <c r="AL26" s="15"/>
      <c r="AM26" s="15"/>
      <c r="AN26" s="15"/>
      <c r="AO26" s="15"/>
      <c r="AP26" s="15"/>
      <c r="AQ26" s="15"/>
      <c r="AR26" s="15"/>
      <c r="AS26" s="15">
        <f t="shared" si="332"/>
        <v>0</v>
      </c>
      <c r="AU26" s="15"/>
      <c r="AV26" s="15"/>
      <c r="AW26" s="15"/>
      <c r="AX26" s="15"/>
      <c r="AY26" s="15"/>
      <c r="AZ26" s="15"/>
      <c r="BA26" s="15"/>
      <c r="BB26" s="15"/>
      <c r="BC26" s="15"/>
      <c r="BD26" s="15"/>
      <c r="BE26" s="15"/>
      <c r="BF26" s="15"/>
      <c r="BG26" s="15">
        <f t="shared" si="333"/>
        <v>0</v>
      </c>
      <c r="BI26" s="15"/>
      <c r="BJ26" s="15"/>
      <c r="BK26" s="15"/>
      <c r="BL26" s="15"/>
      <c r="BM26" s="15"/>
      <c r="BN26" s="15"/>
      <c r="BO26" s="15"/>
      <c r="BP26" s="15"/>
      <c r="BQ26" s="15"/>
      <c r="BR26" s="15"/>
      <c r="BS26" s="15"/>
      <c r="BT26" s="15"/>
      <c r="BU26" s="15">
        <f t="shared" si="334"/>
        <v>0</v>
      </c>
      <c r="BW26" s="15"/>
      <c r="BX26" s="15"/>
      <c r="BY26" s="15"/>
      <c r="BZ26" s="15"/>
      <c r="CA26" s="15"/>
      <c r="CB26" s="15"/>
      <c r="CC26" s="15"/>
      <c r="CD26" s="15"/>
      <c r="CE26" s="15"/>
      <c r="CF26" s="15"/>
      <c r="CG26" s="15"/>
      <c r="CH26" s="15"/>
      <c r="CI26" s="15">
        <f t="shared" si="335"/>
        <v>0</v>
      </c>
      <c r="CK26" s="15"/>
      <c r="CL26" s="15"/>
      <c r="CM26" s="15"/>
      <c r="CN26" s="15"/>
      <c r="CO26" s="15"/>
      <c r="CP26" s="15"/>
      <c r="CQ26" s="15"/>
      <c r="CR26" s="15"/>
      <c r="CS26" s="15"/>
      <c r="CT26" s="15"/>
      <c r="CU26" s="15"/>
      <c r="CV26" s="15"/>
      <c r="CW26" s="15">
        <f t="shared" si="336"/>
        <v>0</v>
      </c>
      <c r="CY26" s="15"/>
      <c r="CZ26" s="15"/>
      <c r="DA26" s="15"/>
      <c r="DB26" s="15"/>
      <c r="DC26" s="15"/>
      <c r="DD26" s="15"/>
      <c r="DE26" s="15"/>
      <c r="DF26" s="15"/>
      <c r="DG26" s="15"/>
      <c r="DH26" s="15"/>
      <c r="DI26" s="15"/>
      <c r="DJ26" s="15"/>
      <c r="DK26" s="15">
        <f t="shared" si="337"/>
        <v>0</v>
      </c>
      <c r="DM26" s="15"/>
      <c r="DN26" s="15"/>
      <c r="DO26" s="15"/>
      <c r="DP26" s="15"/>
      <c r="DQ26" s="15"/>
      <c r="DR26" s="15"/>
      <c r="DS26" s="15"/>
      <c r="DT26" s="15"/>
      <c r="DU26" s="15"/>
      <c r="DV26" s="15"/>
      <c r="DW26" s="15"/>
      <c r="DX26" s="15"/>
      <c r="DY26" s="15">
        <f t="shared" si="338"/>
        <v>0</v>
      </c>
      <c r="EA26" s="15"/>
      <c r="EB26" s="15"/>
      <c r="EC26" s="15"/>
      <c r="ED26" s="15"/>
      <c r="EE26" s="15"/>
      <c r="EF26" s="15"/>
      <c r="EG26" s="15"/>
      <c r="EH26" s="15"/>
      <c r="EI26" s="15"/>
      <c r="EJ26" s="15"/>
      <c r="EK26" s="15"/>
      <c r="EL26" s="15"/>
      <c r="EM26" s="15">
        <f t="shared" si="339"/>
        <v>0</v>
      </c>
    </row>
    <row r="27" spans="3:143" s="60" customFormat="1" x14ac:dyDescent="0.25">
      <c r="C27" s="19" t="s">
        <v>74</v>
      </c>
      <c r="E27" s="15">
        <v>200</v>
      </c>
      <c r="F27" s="15">
        <v>200</v>
      </c>
      <c r="G27" s="15">
        <v>200</v>
      </c>
      <c r="H27" s="15">
        <v>200</v>
      </c>
      <c r="I27" s="15">
        <v>200</v>
      </c>
      <c r="J27" s="15">
        <v>200</v>
      </c>
      <c r="K27" s="15">
        <v>200</v>
      </c>
      <c r="L27" s="15">
        <v>200</v>
      </c>
      <c r="M27" s="15">
        <v>200</v>
      </c>
      <c r="N27" s="15">
        <v>200</v>
      </c>
      <c r="O27" s="15">
        <v>200</v>
      </c>
      <c r="P27" s="15">
        <v>200</v>
      </c>
      <c r="Q27" s="17">
        <f t="shared" si="340"/>
        <v>2400</v>
      </c>
      <c r="S27" s="15"/>
      <c r="T27" s="15"/>
      <c r="U27" s="15"/>
      <c r="V27" s="15"/>
      <c r="W27" s="15"/>
      <c r="X27" s="15"/>
      <c r="Y27" s="15"/>
      <c r="Z27" s="15"/>
      <c r="AA27" s="15"/>
      <c r="AB27" s="15"/>
      <c r="AC27" s="15"/>
      <c r="AD27" s="15"/>
      <c r="AE27" s="15">
        <f t="shared" si="341"/>
        <v>0</v>
      </c>
      <c r="AG27" s="15"/>
      <c r="AH27" s="15"/>
      <c r="AI27" s="15"/>
      <c r="AJ27" s="15"/>
      <c r="AK27" s="15"/>
      <c r="AL27" s="15"/>
      <c r="AM27" s="15"/>
      <c r="AN27" s="15"/>
      <c r="AO27" s="15"/>
      <c r="AP27" s="15"/>
      <c r="AQ27" s="15"/>
      <c r="AR27" s="15"/>
      <c r="AS27" s="15">
        <f t="shared" si="332"/>
        <v>0</v>
      </c>
      <c r="AU27" s="15"/>
      <c r="AV27" s="15"/>
      <c r="AW27" s="15"/>
      <c r="AX27" s="15"/>
      <c r="AY27" s="15"/>
      <c r="AZ27" s="15"/>
      <c r="BA27" s="15"/>
      <c r="BB27" s="15"/>
      <c r="BC27" s="15"/>
      <c r="BD27" s="15"/>
      <c r="BE27" s="15"/>
      <c r="BF27" s="15"/>
      <c r="BG27" s="15">
        <f t="shared" si="333"/>
        <v>0</v>
      </c>
      <c r="BI27" s="15"/>
      <c r="BJ27" s="15"/>
      <c r="BK27" s="15"/>
      <c r="BL27" s="15"/>
      <c r="BM27" s="15"/>
      <c r="BN27" s="15"/>
      <c r="BO27" s="15"/>
      <c r="BP27" s="15"/>
      <c r="BQ27" s="15"/>
      <c r="BR27" s="15"/>
      <c r="BS27" s="15"/>
      <c r="BT27" s="15"/>
      <c r="BU27" s="15">
        <f t="shared" si="334"/>
        <v>0</v>
      </c>
      <c r="BW27" s="15"/>
      <c r="BX27" s="15"/>
      <c r="BY27" s="15"/>
      <c r="BZ27" s="15"/>
      <c r="CA27" s="15"/>
      <c r="CB27" s="15"/>
      <c r="CC27" s="15"/>
      <c r="CD27" s="15"/>
      <c r="CE27" s="15"/>
      <c r="CF27" s="15"/>
      <c r="CG27" s="15"/>
      <c r="CH27" s="15"/>
      <c r="CI27" s="15">
        <f t="shared" si="335"/>
        <v>0</v>
      </c>
      <c r="CK27" s="15"/>
      <c r="CL27" s="15"/>
      <c r="CM27" s="15"/>
      <c r="CN27" s="15"/>
      <c r="CO27" s="15"/>
      <c r="CP27" s="15"/>
      <c r="CQ27" s="15"/>
      <c r="CR27" s="15"/>
      <c r="CS27" s="15"/>
      <c r="CT27" s="15"/>
      <c r="CU27" s="15"/>
      <c r="CV27" s="15"/>
      <c r="CW27" s="15">
        <f t="shared" si="336"/>
        <v>0</v>
      </c>
      <c r="CY27" s="15"/>
      <c r="CZ27" s="15"/>
      <c r="DA27" s="15"/>
      <c r="DB27" s="15"/>
      <c r="DC27" s="15"/>
      <c r="DD27" s="15"/>
      <c r="DE27" s="15"/>
      <c r="DF27" s="15"/>
      <c r="DG27" s="15"/>
      <c r="DH27" s="15"/>
      <c r="DI27" s="15"/>
      <c r="DJ27" s="15"/>
      <c r="DK27" s="15">
        <f t="shared" si="337"/>
        <v>0</v>
      </c>
      <c r="DM27" s="15"/>
      <c r="DN27" s="15"/>
      <c r="DO27" s="15"/>
      <c r="DP27" s="15"/>
      <c r="DQ27" s="15"/>
      <c r="DR27" s="15"/>
      <c r="DS27" s="15"/>
      <c r="DT27" s="15"/>
      <c r="DU27" s="15"/>
      <c r="DV27" s="15"/>
      <c r="DW27" s="15"/>
      <c r="DX27" s="15"/>
      <c r="DY27" s="15">
        <f t="shared" si="338"/>
        <v>0</v>
      </c>
      <c r="EA27" s="15"/>
      <c r="EB27" s="15"/>
      <c r="EC27" s="15"/>
      <c r="ED27" s="15"/>
      <c r="EE27" s="15"/>
      <c r="EF27" s="15"/>
      <c r="EG27" s="15"/>
      <c r="EH27" s="15"/>
      <c r="EI27" s="15"/>
      <c r="EJ27" s="15"/>
      <c r="EK27" s="15"/>
      <c r="EL27" s="15"/>
      <c r="EM27" s="15">
        <f t="shared" si="339"/>
        <v>0</v>
      </c>
    </row>
    <row r="28" spans="3:143" s="60" customFormat="1" x14ac:dyDescent="0.25">
      <c r="C28" s="19" t="s">
        <v>77</v>
      </c>
      <c r="E28" s="15">
        <v>150</v>
      </c>
      <c r="F28" s="15">
        <v>150</v>
      </c>
      <c r="G28" s="15">
        <v>150</v>
      </c>
      <c r="H28" s="15">
        <v>150</v>
      </c>
      <c r="I28" s="15">
        <v>150</v>
      </c>
      <c r="J28" s="15">
        <v>150</v>
      </c>
      <c r="K28" s="15">
        <v>150</v>
      </c>
      <c r="L28" s="15">
        <v>150</v>
      </c>
      <c r="M28" s="15">
        <v>150</v>
      </c>
      <c r="N28" s="15">
        <v>150</v>
      </c>
      <c r="O28" s="15">
        <v>150</v>
      </c>
      <c r="P28" s="15">
        <v>150</v>
      </c>
      <c r="Q28" s="17">
        <f t="shared" si="340"/>
        <v>1800</v>
      </c>
      <c r="S28" s="15"/>
      <c r="T28" s="15"/>
      <c r="U28" s="15"/>
      <c r="V28" s="15"/>
      <c r="W28" s="15"/>
      <c r="X28" s="15"/>
      <c r="Y28" s="15"/>
      <c r="Z28" s="15"/>
      <c r="AA28" s="15"/>
      <c r="AB28" s="15"/>
      <c r="AC28" s="15"/>
      <c r="AD28" s="15"/>
      <c r="AE28" s="15">
        <f t="shared" si="341"/>
        <v>0</v>
      </c>
      <c r="AG28" s="15"/>
      <c r="AH28" s="15"/>
      <c r="AI28" s="15"/>
      <c r="AJ28" s="15"/>
      <c r="AK28" s="15"/>
      <c r="AL28" s="15"/>
      <c r="AM28" s="15"/>
      <c r="AN28" s="15"/>
      <c r="AO28" s="15"/>
      <c r="AP28" s="15"/>
      <c r="AQ28" s="15"/>
      <c r="AR28" s="15"/>
      <c r="AS28" s="15">
        <f t="shared" si="332"/>
        <v>0</v>
      </c>
      <c r="AU28" s="15"/>
      <c r="AV28" s="15"/>
      <c r="AW28" s="15"/>
      <c r="AX28" s="15"/>
      <c r="AY28" s="15"/>
      <c r="AZ28" s="15"/>
      <c r="BA28" s="15"/>
      <c r="BB28" s="15"/>
      <c r="BC28" s="15"/>
      <c r="BD28" s="15"/>
      <c r="BE28" s="15"/>
      <c r="BF28" s="15"/>
      <c r="BG28" s="15">
        <f t="shared" si="333"/>
        <v>0</v>
      </c>
      <c r="BI28" s="15"/>
      <c r="BJ28" s="15"/>
      <c r="BK28" s="15"/>
      <c r="BL28" s="15"/>
      <c r="BM28" s="15"/>
      <c r="BN28" s="15"/>
      <c r="BO28" s="15"/>
      <c r="BP28" s="15"/>
      <c r="BQ28" s="15"/>
      <c r="BR28" s="15"/>
      <c r="BS28" s="15"/>
      <c r="BT28" s="15"/>
      <c r="BU28" s="15">
        <f t="shared" si="334"/>
        <v>0</v>
      </c>
      <c r="BW28" s="15"/>
      <c r="BX28" s="15"/>
      <c r="BY28" s="15"/>
      <c r="BZ28" s="15"/>
      <c r="CA28" s="15"/>
      <c r="CB28" s="15"/>
      <c r="CC28" s="15"/>
      <c r="CD28" s="15"/>
      <c r="CE28" s="15"/>
      <c r="CF28" s="15"/>
      <c r="CG28" s="15"/>
      <c r="CH28" s="15"/>
      <c r="CI28" s="15">
        <f t="shared" si="335"/>
        <v>0</v>
      </c>
      <c r="CK28" s="15"/>
      <c r="CL28" s="15"/>
      <c r="CM28" s="15"/>
      <c r="CN28" s="15"/>
      <c r="CO28" s="15"/>
      <c r="CP28" s="15"/>
      <c r="CQ28" s="15"/>
      <c r="CR28" s="15"/>
      <c r="CS28" s="15"/>
      <c r="CT28" s="15"/>
      <c r="CU28" s="15"/>
      <c r="CV28" s="15"/>
      <c r="CW28" s="15">
        <f t="shared" si="336"/>
        <v>0</v>
      </c>
      <c r="CY28" s="15"/>
      <c r="CZ28" s="15"/>
      <c r="DA28" s="15"/>
      <c r="DB28" s="15"/>
      <c r="DC28" s="15"/>
      <c r="DD28" s="15"/>
      <c r="DE28" s="15"/>
      <c r="DF28" s="15"/>
      <c r="DG28" s="15"/>
      <c r="DH28" s="15"/>
      <c r="DI28" s="15"/>
      <c r="DJ28" s="15"/>
      <c r="DK28" s="15">
        <f t="shared" si="337"/>
        <v>0</v>
      </c>
      <c r="DM28" s="15"/>
      <c r="DN28" s="15"/>
      <c r="DO28" s="15"/>
      <c r="DP28" s="15"/>
      <c r="DQ28" s="15"/>
      <c r="DR28" s="15"/>
      <c r="DS28" s="15"/>
      <c r="DT28" s="15"/>
      <c r="DU28" s="15"/>
      <c r="DV28" s="15"/>
      <c r="DW28" s="15"/>
      <c r="DX28" s="15"/>
      <c r="DY28" s="15">
        <f t="shared" si="338"/>
        <v>0</v>
      </c>
      <c r="EA28" s="15"/>
      <c r="EB28" s="15"/>
      <c r="EC28" s="15"/>
      <c r="ED28" s="15"/>
      <c r="EE28" s="15"/>
      <c r="EF28" s="15"/>
      <c r="EG28" s="15"/>
      <c r="EH28" s="15"/>
      <c r="EI28" s="15"/>
      <c r="EJ28" s="15"/>
      <c r="EK28" s="15"/>
      <c r="EL28" s="15"/>
      <c r="EM28" s="15">
        <f t="shared" si="339"/>
        <v>0</v>
      </c>
    </row>
    <row r="29" spans="3:143" s="60" customFormat="1" x14ac:dyDescent="0.25">
      <c r="C29" s="19" t="s">
        <v>76</v>
      </c>
      <c r="E29" s="15">
        <v>300</v>
      </c>
      <c r="F29" s="15">
        <v>300</v>
      </c>
      <c r="G29" s="15">
        <v>300</v>
      </c>
      <c r="H29" s="15">
        <v>1200</v>
      </c>
      <c r="I29" s="15">
        <v>300</v>
      </c>
      <c r="J29" s="15">
        <v>300</v>
      </c>
      <c r="K29" s="15">
        <v>300</v>
      </c>
      <c r="L29" s="15">
        <v>1500</v>
      </c>
      <c r="M29" s="15">
        <v>300</v>
      </c>
      <c r="N29" s="15">
        <v>300</v>
      </c>
      <c r="O29" s="15">
        <v>300</v>
      </c>
      <c r="P29" s="15">
        <v>600</v>
      </c>
      <c r="Q29" s="17">
        <f t="shared" si="340"/>
        <v>6000</v>
      </c>
      <c r="S29" s="15"/>
      <c r="T29" s="15"/>
      <c r="U29" s="15"/>
      <c r="V29" s="15"/>
      <c r="W29" s="15"/>
      <c r="X29" s="15"/>
      <c r="Y29" s="15"/>
      <c r="Z29" s="15"/>
      <c r="AA29" s="15"/>
      <c r="AB29" s="15"/>
      <c r="AC29" s="15"/>
      <c r="AD29" s="15"/>
      <c r="AE29" s="15">
        <f t="shared" si="341"/>
        <v>0</v>
      </c>
      <c r="AG29" s="15"/>
      <c r="AH29" s="15"/>
      <c r="AI29" s="15"/>
      <c r="AJ29" s="15"/>
      <c r="AK29" s="15"/>
      <c r="AL29" s="15"/>
      <c r="AM29" s="15"/>
      <c r="AN29" s="15"/>
      <c r="AO29" s="15"/>
      <c r="AP29" s="15"/>
      <c r="AQ29" s="15"/>
      <c r="AR29" s="15"/>
      <c r="AS29" s="15">
        <f t="shared" si="332"/>
        <v>0</v>
      </c>
      <c r="AU29" s="15"/>
      <c r="AV29" s="15"/>
      <c r="AW29" s="15"/>
      <c r="AX29" s="15"/>
      <c r="AY29" s="15"/>
      <c r="AZ29" s="15"/>
      <c r="BA29" s="15"/>
      <c r="BB29" s="15"/>
      <c r="BC29" s="15"/>
      <c r="BD29" s="15"/>
      <c r="BE29" s="15"/>
      <c r="BF29" s="15"/>
      <c r="BG29" s="15">
        <f t="shared" si="333"/>
        <v>0</v>
      </c>
      <c r="BI29" s="15"/>
      <c r="BJ29" s="15"/>
      <c r="BK29" s="15"/>
      <c r="BL29" s="15"/>
      <c r="BM29" s="15"/>
      <c r="BN29" s="15"/>
      <c r="BO29" s="15"/>
      <c r="BP29" s="15"/>
      <c r="BQ29" s="15"/>
      <c r="BR29" s="15"/>
      <c r="BS29" s="15"/>
      <c r="BT29" s="15"/>
      <c r="BU29" s="15">
        <f t="shared" si="334"/>
        <v>0</v>
      </c>
      <c r="BW29" s="15"/>
      <c r="BX29" s="15"/>
      <c r="BY29" s="15"/>
      <c r="BZ29" s="15"/>
      <c r="CA29" s="15"/>
      <c r="CB29" s="15"/>
      <c r="CC29" s="15"/>
      <c r="CD29" s="15"/>
      <c r="CE29" s="15"/>
      <c r="CF29" s="15"/>
      <c r="CG29" s="15"/>
      <c r="CH29" s="15"/>
      <c r="CI29" s="15">
        <f t="shared" si="335"/>
        <v>0</v>
      </c>
      <c r="CK29" s="15"/>
      <c r="CL29" s="15"/>
      <c r="CM29" s="15"/>
      <c r="CN29" s="15"/>
      <c r="CO29" s="15"/>
      <c r="CP29" s="15"/>
      <c r="CQ29" s="15"/>
      <c r="CR29" s="15"/>
      <c r="CS29" s="15"/>
      <c r="CT29" s="15"/>
      <c r="CU29" s="15"/>
      <c r="CV29" s="15"/>
      <c r="CW29" s="15">
        <f t="shared" si="336"/>
        <v>0</v>
      </c>
      <c r="CY29" s="15"/>
      <c r="CZ29" s="15"/>
      <c r="DA29" s="15"/>
      <c r="DB29" s="15"/>
      <c r="DC29" s="15"/>
      <c r="DD29" s="15"/>
      <c r="DE29" s="15"/>
      <c r="DF29" s="15"/>
      <c r="DG29" s="15"/>
      <c r="DH29" s="15"/>
      <c r="DI29" s="15"/>
      <c r="DJ29" s="15"/>
      <c r="DK29" s="15">
        <f t="shared" si="337"/>
        <v>0</v>
      </c>
      <c r="DM29" s="15"/>
      <c r="DN29" s="15"/>
      <c r="DO29" s="15"/>
      <c r="DP29" s="15"/>
      <c r="DQ29" s="15"/>
      <c r="DR29" s="15"/>
      <c r="DS29" s="15"/>
      <c r="DT29" s="15"/>
      <c r="DU29" s="15"/>
      <c r="DV29" s="15"/>
      <c r="DW29" s="15"/>
      <c r="DX29" s="15"/>
      <c r="DY29" s="15">
        <f t="shared" si="338"/>
        <v>0</v>
      </c>
      <c r="EA29" s="15"/>
      <c r="EB29" s="15"/>
      <c r="EC29" s="15"/>
      <c r="ED29" s="15"/>
      <c r="EE29" s="15"/>
      <c r="EF29" s="15"/>
      <c r="EG29" s="15"/>
      <c r="EH29" s="15"/>
      <c r="EI29" s="15"/>
      <c r="EJ29" s="15"/>
      <c r="EK29" s="15"/>
      <c r="EL29" s="15"/>
      <c r="EM29" s="15">
        <f t="shared" si="339"/>
        <v>0</v>
      </c>
    </row>
    <row r="30" spans="3:143" s="60" customFormat="1" x14ac:dyDescent="0.25">
      <c r="C30" s="19" t="s">
        <v>75</v>
      </c>
      <c r="E30" s="15"/>
      <c r="F30" s="15"/>
      <c r="G30" s="15">
        <v>150</v>
      </c>
      <c r="H30" s="15"/>
      <c r="I30" s="15"/>
      <c r="J30" s="15">
        <v>150</v>
      </c>
      <c r="K30" s="15"/>
      <c r="L30" s="15"/>
      <c r="M30" s="15">
        <v>150</v>
      </c>
      <c r="N30" s="15"/>
      <c r="O30" s="15"/>
      <c r="P30" s="15">
        <v>150</v>
      </c>
      <c r="Q30" s="17">
        <f t="shared" si="340"/>
        <v>600</v>
      </c>
      <c r="S30" s="15"/>
      <c r="T30" s="15"/>
      <c r="U30" s="15"/>
      <c r="V30" s="15"/>
      <c r="W30" s="15"/>
      <c r="X30" s="15"/>
      <c r="Y30" s="15"/>
      <c r="Z30" s="15"/>
      <c r="AA30" s="15"/>
      <c r="AB30" s="15"/>
      <c r="AC30" s="15"/>
      <c r="AD30" s="15"/>
      <c r="AE30" s="15">
        <f t="shared" si="341"/>
        <v>0</v>
      </c>
      <c r="AG30" s="15"/>
      <c r="AH30" s="15"/>
      <c r="AI30" s="15"/>
      <c r="AJ30" s="15"/>
      <c r="AK30" s="15"/>
      <c r="AL30" s="15"/>
      <c r="AM30" s="15"/>
      <c r="AN30" s="15"/>
      <c r="AO30" s="15"/>
      <c r="AP30" s="15"/>
      <c r="AQ30" s="15"/>
      <c r="AR30" s="15"/>
      <c r="AS30" s="15">
        <f t="shared" si="332"/>
        <v>0</v>
      </c>
      <c r="AU30" s="15"/>
      <c r="AV30" s="15"/>
      <c r="AW30" s="15"/>
      <c r="AX30" s="15"/>
      <c r="AY30" s="15"/>
      <c r="AZ30" s="15"/>
      <c r="BA30" s="15"/>
      <c r="BB30" s="15"/>
      <c r="BC30" s="15"/>
      <c r="BD30" s="15"/>
      <c r="BE30" s="15"/>
      <c r="BF30" s="15"/>
      <c r="BG30" s="15">
        <f t="shared" si="333"/>
        <v>0</v>
      </c>
      <c r="BI30" s="15"/>
      <c r="BJ30" s="15"/>
      <c r="BK30" s="15"/>
      <c r="BL30" s="15"/>
      <c r="BM30" s="15"/>
      <c r="BN30" s="15"/>
      <c r="BO30" s="15"/>
      <c r="BP30" s="15"/>
      <c r="BQ30" s="15"/>
      <c r="BR30" s="15"/>
      <c r="BS30" s="15"/>
      <c r="BT30" s="15"/>
      <c r="BU30" s="15">
        <f t="shared" si="334"/>
        <v>0</v>
      </c>
      <c r="BW30" s="15"/>
      <c r="BX30" s="15"/>
      <c r="BY30" s="15"/>
      <c r="BZ30" s="15"/>
      <c r="CA30" s="15"/>
      <c r="CB30" s="15"/>
      <c r="CC30" s="15"/>
      <c r="CD30" s="15"/>
      <c r="CE30" s="15"/>
      <c r="CF30" s="15"/>
      <c r="CG30" s="15"/>
      <c r="CH30" s="15"/>
      <c r="CI30" s="15">
        <f t="shared" si="335"/>
        <v>0</v>
      </c>
      <c r="CK30" s="15"/>
      <c r="CL30" s="15"/>
      <c r="CM30" s="15"/>
      <c r="CN30" s="15"/>
      <c r="CO30" s="15"/>
      <c r="CP30" s="15"/>
      <c r="CQ30" s="15"/>
      <c r="CR30" s="15"/>
      <c r="CS30" s="15"/>
      <c r="CT30" s="15"/>
      <c r="CU30" s="15"/>
      <c r="CV30" s="15"/>
      <c r="CW30" s="15">
        <f t="shared" si="336"/>
        <v>0</v>
      </c>
      <c r="CY30" s="15"/>
      <c r="CZ30" s="15"/>
      <c r="DA30" s="15"/>
      <c r="DB30" s="15"/>
      <c r="DC30" s="15"/>
      <c r="DD30" s="15"/>
      <c r="DE30" s="15"/>
      <c r="DF30" s="15"/>
      <c r="DG30" s="15"/>
      <c r="DH30" s="15"/>
      <c r="DI30" s="15"/>
      <c r="DJ30" s="15"/>
      <c r="DK30" s="15">
        <f t="shared" si="337"/>
        <v>0</v>
      </c>
      <c r="DM30" s="15"/>
      <c r="DN30" s="15"/>
      <c r="DO30" s="15"/>
      <c r="DP30" s="15"/>
      <c r="DQ30" s="15"/>
      <c r="DR30" s="15"/>
      <c r="DS30" s="15"/>
      <c r="DT30" s="15"/>
      <c r="DU30" s="15"/>
      <c r="DV30" s="15"/>
      <c r="DW30" s="15"/>
      <c r="DX30" s="15"/>
      <c r="DY30" s="15">
        <f t="shared" si="338"/>
        <v>0</v>
      </c>
      <c r="EA30" s="15"/>
      <c r="EB30" s="15"/>
      <c r="EC30" s="15"/>
      <c r="ED30" s="15"/>
      <c r="EE30" s="15"/>
      <c r="EF30" s="15"/>
      <c r="EG30" s="15"/>
      <c r="EH30" s="15"/>
      <c r="EI30" s="15"/>
      <c r="EJ30" s="15"/>
      <c r="EK30" s="15"/>
      <c r="EL30" s="15"/>
      <c r="EM30" s="15">
        <f t="shared" si="339"/>
        <v>0</v>
      </c>
    </row>
    <row r="31" spans="3:143" s="60" customFormat="1" hidden="1" x14ac:dyDescent="0.25">
      <c r="C31" s="19" t="s">
        <v>16</v>
      </c>
      <c r="E31" s="17"/>
      <c r="F31" s="17"/>
      <c r="G31" s="15"/>
      <c r="H31" s="15"/>
      <c r="I31" s="15"/>
      <c r="J31" s="15"/>
      <c r="K31" s="15"/>
      <c r="L31" s="15"/>
      <c r="M31" s="15"/>
      <c r="N31" s="15"/>
      <c r="O31" s="15"/>
      <c r="P31" s="15"/>
      <c r="Q31" s="17">
        <f t="shared" si="340"/>
        <v>0</v>
      </c>
      <c r="S31" s="15"/>
      <c r="T31" s="15"/>
      <c r="U31" s="15"/>
      <c r="V31" s="15"/>
      <c r="W31" s="15"/>
      <c r="X31" s="15"/>
      <c r="Y31" s="15"/>
      <c r="Z31" s="15"/>
      <c r="AA31" s="15"/>
      <c r="AB31" s="15"/>
      <c r="AC31" s="15"/>
      <c r="AD31" s="15"/>
      <c r="AE31" s="15">
        <f t="shared" si="341"/>
        <v>0</v>
      </c>
      <c r="AG31" s="15"/>
      <c r="AH31" s="15"/>
      <c r="AI31" s="15"/>
      <c r="AJ31" s="15"/>
      <c r="AK31" s="15"/>
      <c r="AL31" s="15"/>
      <c r="AM31" s="15"/>
      <c r="AN31" s="15"/>
      <c r="AO31" s="15"/>
      <c r="AP31" s="15"/>
      <c r="AQ31" s="15"/>
      <c r="AR31" s="15"/>
      <c r="AS31" s="15">
        <f t="shared" si="332"/>
        <v>0</v>
      </c>
      <c r="AU31" s="15"/>
      <c r="AV31" s="15"/>
      <c r="AW31" s="15"/>
      <c r="AX31" s="15"/>
      <c r="AY31" s="15"/>
      <c r="AZ31" s="15"/>
      <c r="BA31" s="15"/>
      <c r="BB31" s="15"/>
      <c r="BC31" s="15"/>
      <c r="BD31" s="15"/>
      <c r="BE31" s="15"/>
      <c r="BF31" s="15"/>
      <c r="BG31" s="15">
        <f t="shared" si="333"/>
        <v>0</v>
      </c>
      <c r="BI31" s="15"/>
      <c r="BJ31" s="15"/>
      <c r="BK31" s="15"/>
      <c r="BL31" s="15"/>
      <c r="BM31" s="15"/>
      <c r="BN31" s="15"/>
      <c r="BO31" s="15"/>
      <c r="BP31" s="15"/>
      <c r="BQ31" s="15"/>
      <c r="BR31" s="15"/>
      <c r="BS31" s="15"/>
      <c r="BT31" s="15"/>
      <c r="BU31" s="15">
        <f t="shared" si="334"/>
        <v>0</v>
      </c>
      <c r="BW31" s="15"/>
      <c r="BX31" s="15"/>
      <c r="BY31" s="15"/>
      <c r="BZ31" s="15"/>
      <c r="CA31" s="15"/>
      <c r="CB31" s="15"/>
      <c r="CC31" s="15"/>
      <c r="CD31" s="15"/>
      <c r="CE31" s="15"/>
      <c r="CF31" s="15"/>
      <c r="CG31" s="15"/>
      <c r="CH31" s="15"/>
      <c r="CI31" s="15">
        <f t="shared" si="335"/>
        <v>0</v>
      </c>
      <c r="CK31" s="15"/>
      <c r="CL31" s="15"/>
      <c r="CM31" s="15"/>
      <c r="CN31" s="15"/>
      <c r="CO31" s="15"/>
      <c r="CP31" s="15"/>
      <c r="CQ31" s="15"/>
      <c r="CR31" s="15"/>
      <c r="CS31" s="15"/>
      <c r="CT31" s="15"/>
      <c r="CU31" s="15"/>
      <c r="CV31" s="15"/>
      <c r="CW31" s="15">
        <f t="shared" si="336"/>
        <v>0</v>
      </c>
      <c r="CY31" s="15"/>
      <c r="CZ31" s="15"/>
      <c r="DA31" s="15"/>
      <c r="DB31" s="15"/>
      <c r="DC31" s="15"/>
      <c r="DD31" s="15"/>
      <c r="DE31" s="15"/>
      <c r="DF31" s="15"/>
      <c r="DG31" s="15"/>
      <c r="DH31" s="15"/>
      <c r="DI31" s="15"/>
      <c r="DJ31" s="15"/>
      <c r="DK31" s="15">
        <f t="shared" si="337"/>
        <v>0</v>
      </c>
      <c r="DM31" s="15"/>
      <c r="DN31" s="15"/>
      <c r="DO31" s="15"/>
      <c r="DP31" s="15"/>
      <c r="DQ31" s="15"/>
      <c r="DR31" s="15"/>
      <c r="DS31" s="15"/>
      <c r="DT31" s="15"/>
      <c r="DU31" s="15"/>
      <c r="DV31" s="15"/>
      <c r="DW31" s="15"/>
      <c r="DX31" s="15"/>
      <c r="DY31" s="15">
        <f t="shared" si="338"/>
        <v>0</v>
      </c>
      <c r="EA31" s="15"/>
      <c r="EB31" s="15"/>
      <c r="EC31" s="15"/>
      <c r="ED31" s="15"/>
      <c r="EE31" s="15"/>
      <c r="EF31" s="15"/>
      <c r="EG31" s="15"/>
      <c r="EH31" s="15"/>
      <c r="EI31" s="15"/>
      <c r="EJ31" s="15"/>
      <c r="EK31" s="15"/>
      <c r="EL31" s="15"/>
      <c r="EM31" s="15">
        <f t="shared" si="339"/>
        <v>0</v>
      </c>
    </row>
    <row r="32" spans="3:143" s="60" customFormat="1" x14ac:dyDescent="0.25">
      <c r="C32" s="62" t="s">
        <v>7</v>
      </c>
      <c r="E32" s="18" cm="1">
        <f t="array" aca="1" ref="E32" ca="1">SUM(INDIRECT(ADDRESS(ausgaben_min_row,COLUMN())&amp;":"&amp;ADDRESS(ausgaben_max_row,COLUMN())))</f>
        <v>3000</v>
      </c>
      <c r="F32" s="18" cm="1">
        <f t="array" aca="1" ref="F32" ca="1">SUM(INDIRECT(ADDRESS(ausgaben_min_row,COLUMN())&amp;":"&amp;ADDRESS(ausgaben_max_row,COLUMN())))</f>
        <v>3000</v>
      </c>
      <c r="G32" s="18" cm="1">
        <f t="array" aca="1" ref="G32" ca="1">SUM(INDIRECT(ADDRESS(ausgaben_min_row,COLUMN())&amp;":"&amp;ADDRESS(ausgaben_max_row,COLUMN())))</f>
        <v>3150</v>
      </c>
      <c r="H32" s="18" cm="1">
        <f t="array" aca="1" ref="H32" ca="1">SUM(INDIRECT(ADDRESS(ausgaben_min_row,COLUMN())&amp;":"&amp;ADDRESS(ausgaben_max_row,COLUMN())))</f>
        <v>3900</v>
      </c>
      <c r="I32" s="18" cm="1">
        <f t="array" aca="1" ref="I32" ca="1">SUM(INDIRECT(ADDRESS(ausgaben_min_row,COLUMN())&amp;":"&amp;ADDRESS(ausgaben_max_row,COLUMN())))</f>
        <v>3000</v>
      </c>
      <c r="J32" s="18" cm="1">
        <f t="array" aca="1" ref="J32" ca="1">SUM(INDIRECT(ADDRESS(ausgaben_min_row,COLUMN())&amp;":"&amp;ADDRESS(ausgaben_max_row,COLUMN())))</f>
        <v>3150</v>
      </c>
      <c r="K32" s="18" cm="1">
        <f t="array" aca="1" ref="K32" ca="1">SUM(INDIRECT(ADDRESS(ausgaben_min_row,COLUMN())&amp;":"&amp;ADDRESS(ausgaben_max_row,COLUMN())))</f>
        <v>3000</v>
      </c>
      <c r="L32" s="18" cm="1">
        <f t="array" aca="1" ref="L32" ca="1">SUM(INDIRECT(ADDRESS(ausgaben_min_row,COLUMN())&amp;":"&amp;ADDRESS(ausgaben_max_row,COLUMN())))</f>
        <v>4200</v>
      </c>
      <c r="M32" s="18" cm="1">
        <f t="array" aca="1" ref="M32" ca="1">SUM(INDIRECT(ADDRESS(ausgaben_min_row,COLUMN())&amp;":"&amp;ADDRESS(ausgaben_max_row,COLUMN())))</f>
        <v>3150</v>
      </c>
      <c r="N32" s="18" cm="1">
        <f t="array" aca="1" ref="N32" ca="1">SUM(INDIRECT(ADDRESS(ausgaben_min_row,COLUMN())&amp;":"&amp;ADDRESS(ausgaben_max_row,COLUMN())))</f>
        <v>3000</v>
      </c>
      <c r="O32" s="18" cm="1">
        <f t="array" aca="1" ref="O32" ca="1">SUM(INDIRECT(ADDRESS(ausgaben_min_row,COLUMN())&amp;":"&amp;ADDRESS(ausgaben_max_row,COLUMN())))</f>
        <v>3000</v>
      </c>
      <c r="P32" s="18" cm="1">
        <f t="array" aca="1" ref="P32" ca="1">SUM(INDIRECT(ADDRESS(ausgaben_min_row,COLUMN())&amp;":"&amp;ADDRESS(ausgaben_max_row,COLUMN())))</f>
        <v>3450</v>
      </c>
      <c r="Q32" s="18" cm="1">
        <f t="array" aca="1" ref="Q32" ca="1">SUM(INDIRECT(ADDRESS(ausgaben_min_row,COLUMN())&amp;":"&amp;ADDRESS(ausgaben_max_row,COLUMN())))</f>
        <v>39000</v>
      </c>
      <c r="S32" s="18" cm="1">
        <f t="array" aca="1" ref="S32" ca="1">SUM(INDIRECT(ADDRESS(ausgaben_min_row,COLUMN())&amp;":"&amp;ADDRESS(ausgaben_max_row,COLUMN())))</f>
        <v>0</v>
      </c>
      <c r="T32" s="18" cm="1">
        <f t="array" aca="1" ref="T32" ca="1">SUM(INDIRECT(ADDRESS(ausgaben_min_row,COLUMN())&amp;":"&amp;ADDRESS(ausgaben_max_row,COLUMN())))</f>
        <v>0</v>
      </c>
      <c r="U32" s="18" cm="1">
        <f t="array" aca="1" ref="U32" ca="1">SUM(INDIRECT(ADDRESS(ausgaben_min_row,COLUMN())&amp;":"&amp;ADDRESS(ausgaben_max_row,COLUMN())))</f>
        <v>0</v>
      </c>
      <c r="V32" s="18" cm="1">
        <f t="array" aca="1" ref="V32" ca="1">SUM(INDIRECT(ADDRESS(ausgaben_min_row,COLUMN())&amp;":"&amp;ADDRESS(ausgaben_max_row,COLUMN())))</f>
        <v>0</v>
      </c>
      <c r="W32" s="18" cm="1">
        <f t="array" aca="1" ref="W32" ca="1">SUM(INDIRECT(ADDRESS(ausgaben_min_row,COLUMN())&amp;":"&amp;ADDRESS(ausgaben_max_row,COLUMN())))</f>
        <v>0</v>
      </c>
      <c r="X32" s="18" cm="1">
        <f t="array" aca="1" ref="X32" ca="1">SUM(INDIRECT(ADDRESS(ausgaben_min_row,COLUMN())&amp;":"&amp;ADDRESS(ausgaben_max_row,COLUMN())))</f>
        <v>0</v>
      </c>
      <c r="Y32" s="18" cm="1">
        <f t="array" aca="1" ref="Y32" ca="1">SUM(INDIRECT(ADDRESS(ausgaben_min_row,COLUMN())&amp;":"&amp;ADDRESS(ausgaben_max_row,COLUMN())))</f>
        <v>0</v>
      </c>
      <c r="Z32" s="18" cm="1">
        <f t="array" aca="1" ref="Z32" ca="1">SUM(INDIRECT(ADDRESS(ausgaben_min_row,COLUMN())&amp;":"&amp;ADDRESS(ausgaben_max_row,COLUMN())))</f>
        <v>0</v>
      </c>
      <c r="AA32" s="18" cm="1">
        <f t="array" aca="1" ref="AA32" ca="1">SUM(INDIRECT(ADDRESS(ausgaben_min_row,COLUMN())&amp;":"&amp;ADDRESS(ausgaben_max_row,COLUMN())))</f>
        <v>0</v>
      </c>
      <c r="AB32" s="18" cm="1">
        <f t="array" aca="1" ref="AB32" ca="1">SUM(INDIRECT(ADDRESS(ausgaben_min_row,COLUMN())&amp;":"&amp;ADDRESS(ausgaben_max_row,COLUMN())))</f>
        <v>0</v>
      </c>
      <c r="AC32" s="18" cm="1">
        <f t="array" aca="1" ref="AC32" ca="1">SUM(INDIRECT(ADDRESS(ausgaben_min_row,COLUMN())&amp;":"&amp;ADDRESS(ausgaben_max_row,COLUMN())))</f>
        <v>0</v>
      </c>
      <c r="AD32" s="18" cm="1">
        <f t="array" aca="1" ref="AD32" ca="1">SUM(INDIRECT(ADDRESS(ausgaben_min_row,COLUMN())&amp;":"&amp;ADDRESS(ausgaben_max_row,COLUMN())))</f>
        <v>0</v>
      </c>
      <c r="AE32" s="18" cm="1">
        <f t="array" aca="1" ref="AE32" ca="1">SUM(INDIRECT(ADDRESS(ausgaben_min_row,COLUMN())&amp;":"&amp;ADDRESS(ausgaben_max_row,COLUMN())))</f>
        <v>0</v>
      </c>
      <c r="AG32" s="18" cm="1">
        <f t="array" aca="1" ref="AG32" ca="1">SUM(INDIRECT(ADDRESS(ausgaben_min_row,COLUMN())&amp;":"&amp;ADDRESS(ausgaben_max_row,COLUMN())))</f>
        <v>0</v>
      </c>
      <c r="AH32" s="18" cm="1">
        <f t="array" aca="1" ref="AH32" ca="1">SUM(INDIRECT(ADDRESS(ausgaben_min_row,COLUMN())&amp;":"&amp;ADDRESS(ausgaben_max_row,COLUMN())))</f>
        <v>0</v>
      </c>
      <c r="AI32" s="18" cm="1">
        <f t="array" aca="1" ref="AI32" ca="1">SUM(INDIRECT(ADDRESS(ausgaben_min_row,COLUMN())&amp;":"&amp;ADDRESS(ausgaben_max_row,COLUMN())))</f>
        <v>0</v>
      </c>
      <c r="AJ32" s="18" cm="1">
        <f t="array" aca="1" ref="AJ32" ca="1">SUM(INDIRECT(ADDRESS(ausgaben_min_row,COLUMN())&amp;":"&amp;ADDRESS(ausgaben_max_row,COLUMN())))</f>
        <v>0</v>
      </c>
      <c r="AK32" s="18" cm="1">
        <f t="array" aca="1" ref="AK32" ca="1">SUM(INDIRECT(ADDRESS(ausgaben_min_row,COLUMN())&amp;":"&amp;ADDRESS(ausgaben_max_row,COLUMN())))</f>
        <v>0</v>
      </c>
      <c r="AL32" s="18" cm="1">
        <f t="array" aca="1" ref="AL32" ca="1">SUM(INDIRECT(ADDRESS(ausgaben_min_row,COLUMN())&amp;":"&amp;ADDRESS(ausgaben_max_row,COLUMN())))</f>
        <v>0</v>
      </c>
      <c r="AM32" s="18" cm="1">
        <f t="array" aca="1" ref="AM32" ca="1">SUM(INDIRECT(ADDRESS(ausgaben_min_row,COLUMN())&amp;":"&amp;ADDRESS(ausgaben_max_row,COLUMN())))</f>
        <v>0</v>
      </c>
      <c r="AN32" s="18" cm="1">
        <f t="array" aca="1" ref="AN32" ca="1">SUM(INDIRECT(ADDRESS(ausgaben_min_row,COLUMN())&amp;":"&amp;ADDRESS(ausgaben_max_row,COLUMN())))</f>
        <v>0</v>
      </c>
      <c r="AO32" s="18" cm="1">
        <f t="array" aca="1" ref="AO32" ca="1">SUM(INDIRECT(ADDRESS(ausgaben_min_row,COLUMN())&amp;":"&amp;ADDRESS(ausgaben_max_row,COLUMN())))</f>
        <v>0</v>
      </c>
      <c r="AP32" s="18" cm="1">
        <f t="array" aca="1" ref="AP32" ca="1">SUM(INDIRECT(ADDRESS(ausgaben_min_row,COLUMN())&amp;":"&amp;ADDRESS(ausgaben_max_row,COLUMN())))</f>
        <v>0</v>
      </c>
      <c r="AQ32" s="18" cm="1">
        <f t="array" aca="1" ref="AQ32" ca="1">SUM(INDIRECT(ADDRESS(ausgaben_min_row,COLUMN())&amp;":"&amp;ADDRESS(ausgaben_max_row,COLUMN())))</f>
        <v>0</v>
      </c>
      <c r="AR32" s="18" cm="1">
        <f t="array" aca="1" ref="AR32" ca="1">SUM(INDIRECT(ADDRESS(ausgaben_min_row,COLUMN())&amp;":"&amp;ADDRESS(ausgaben_max_row,COLUMN())))</f>
        <v>0</v>
      </c>
      <c r="AS32" s="18" cm="1">
        <f t="array" aca="1" ref="AS32" ca="1">SUM(INDIRECT(ADDRESS(ausgaben_min_row,COLUMN())&amp;":"&amp;ADDRESS(ausgaben_max_row,COLUMN())))</f>
        <v>0</v>
      </c>
      <c r="AU32" s="18" cm="1">
        <f t="array" aca="1" ref="AU32" ca="1">SUM(INDIRECT(ADDRESS(ausgaben_min_row,COLUMN())&amp;":"&amp;ADDRESS(ausgaben_max_row,COLUMN())))</f>
        <v>0</v>
      </c>
      <c r="AV32" s="18" cm="1">
        <f t="array" aca="1" ref="AV32" ca="1">SUM(INDIRECT(ADDRESS(ausgaben_min_row,COLUMN())&amp;":"&amp;ADDRESS(ausgaben_max_row,COLUMN())))</f>
        <v>0</v>
      </c>
      <c r="AW32" s="18" cm="1">
        <f t="array" aca="1" ref="AW32" ca="1">SUM(INDIRECT(ADDRESS(ausgaben_min_row,COLUMN())&amp;":"&amp;ADDRESS(ausgaben_max_row,COLUMN())))</f>
        <v>0</v>
      </c>
      <c r="AX32" s="18" cm="1">
        <f t="array" aca="1" ref="AX32" ca="1">SUM(INDIRECT(ADDRESS(ausgaben_min_row,COLUMN())&amp;":"&amp;ADDRESS(ausgaben_max_row,COLUMN())))</f>
        <v>0</v>
      </c>
      <c r="AY32" s="18" cm="1">
        <f t="array" aca="1" ref="AY32" ca="1">SUM(INDIRECT(ADDRESS(ausgaben_min_row,COLUMN())&amp;":"&amp;ADDRESS(ausgaben_max_row,COLUMN())))</f>
        <v>0</v>
      </c>
      <c r="AZ32" s="18" cm="1">
        <f t="array" aca="1" ref="AZ32" ca="1">SUM(INDIRECT(ADDRESS(ausgaben_min_row,COLUMN())&amp;":"&amp;ADDRESS(ausgaben_max_row,COLUMN())))</f>
        <v>0</v>
      </c>
      <c r="BA32" s="18" cm="1">
        <f t="array" aca="1" ref="BA32" ca="1">SUM(INDIRECT(ADDRESS(ausgaben_min_row,COLUMN())&amp;":"&amp;ADDRESS(ausgaben_max_row,COLUMN())))</f>
        <v>0</v>
      </c>
      <c r="BB32" s="18" cm="1">
        <f t="array" aca="1" ref="BB32" ca="1">SUM(INDIRECT(ADDRESS(ausgaben_min_row,COLUMN())&amp;":"&amp;ADDRESS(ausgaben_max_row,COLUMN())))</f>
        <v>0</v>
      </c>
      <c r="BC32" s="18" cm="1">
        <f t="array" aca="1" ref="BC32" ca="1">SUM(INDIRECT(ADDRESS(ausgaben_min_row,COLUMN())&amp;":"&amp;ADDRESS(ausgaben_max_row,COLUMN())))</f>
        <v>0</v>
      </c>
      <c r="BD32" s="18" cm="1">
        <f t="array" aca="1" ref="BD32" ca="1">SUM(INDIRECT(ADDRESS(ausgaben_min_row,COLUMN())&amp;":"&amp;ADDRESS(ausgaben_max_row,COLUMN())))</f>
        <v>0</v>
      </c>
      <c r="BE32" s="18" cm="1">
        <f t="array" aca="1" ref="BE32" ca="1">SUM(INDIRECT(ADDRESS(ausgaben_min_row,COLUMN())&amp;":"&amp;ADDRESS(ausgaben_max_row,COLUMN())))</f>
        <v>0</v>
      </c>
      <c r="BF32" s="18" cm="1">
        <f t="array" aca="1" ref="BF32" ca="1">SUM(INDIRECT(ADDRESS(ausgaben_min_row,COLUMN())&amp;":"&amp;ADDRESS(ausgaben_max_row,COLUMN())))</f>
        <v>0</v>
      </c>
      <c r="BG32" s="18" cm="1">
        <f t="array" aca="1" ref="BG32" ca="1">SUM(INDIRECT(ADDRESS(ausgaben_min_row,COLUMN())&amp;":"&amp;ADDRESS(ausgaben_max_row,COLUMN())))</f>
        <v>0</v>
      </c>
      <c r="BI32" s="18" cm="1">
        <f t="array" aca="1" ref="BI32" ca="1">SUM(INDIRECT(ADDRESS(ausgaben_min_row,COLUMN())&amp;":"&amp;ADDRESS(ausgaben_max_row,COLUMN())))</f>
        <v>0</v>
      </c>
      <c r="BJ32" s="18" cm="1">
        <f t="array" aca="1" ref="BJ32" ca="1">SUM(INDIRECT(ADDRESS(ausgaben_min_row,COLUMN())&amp;":"&amp;ADDRESS(ausgaben_max_row,COLUMN())))</f>
        <v>0</v>
      </c>
      <c r="BK32" s="18" cm="1">
        <f t="array" aca="1" ref="BK32" ca="1">SUM(INDIRECT(ADDRESS(ausgaben_min_row,COLUMN())&amp;":"&amp;ADDRESS(ausgaben_max_row,COLUMN())))</f>
        <v>0</v>
      </c>
      <c r="BL32" s="18" cm="1">
        <f t="array" aca="1" ref="BL32" ca="1">SUM(INDIRECT(ADDRESS(ausgaben_min_row,COLUMN())&amp;":"&amp;ADDRESS(ausgaben_max_row,COLUMN())))</f>
        <v>0</v>
      </c>
      <c r="BM32" s="18" cm="1">
        <f t="array" aca="1" ref="BM32" ca="1">SUM(INDIRECT(ADDRESS(ausgaben_min_row,COLUMN())&amp;":"&amp;ADDRESS(ausgaben_max_row,COLUMN())))</f>
        <v>0</v>
      </c>
      <c r="BN32" s="18" cm="1">
        <f t="array" aca="1" ref="BN32" ca="1">SUM(INDIRECT(ADDRESS(ausgaben_min_row,COLUMN())&amp;":"&amp;ADDRESS(ausgaben_max_row,COLUMN())))</f>
        <v>0</v>
      </c>
      <c r="BO32" s="18" cm="1">
        <f t="array" aca="1" ref="BO32" ca="1">SUM(INDIRECT(ADDRESS(ausgaben_min_row,COLUMN())&amp;":"&amp;ADDRESS(ausgaben_max_row,COLUMN())))</f>
        <v>0</v>
      </c>
      <c r="BP32" s="18" cm="1">
        <f t="array" aca="1" ref="BP32" ca="1">SUM(INDIRECT(ADDRESS(ausgaben_min_row,COLUMN())&amp;":"&amp;ADDRESS(ausgaben_max_row,COLUMN())))</f>
        <v>0</v>
      </c>
      <c r="BQ32" s="18" cm="1">
        <f t="array" aca="1" ref="BQ32" ca="1">SUM(INDIRECT(ADDRESS(ausgaben_min_row,COLUMN())&amp;":"&amp;ADDRESS(ausgaben_max_row,COLUMN())))</f>
        <v>0</v>
      </c>
      <c r="BR32" s="18" cm="1">
        <f t="array" aca="1" ref="BR32" ca="1">SUM(INDIRECT(ADDRESS(ausgaben_min_row,COLUMN())&amp;":"&amp;ADDRESS(ausgaben_max_row,COLUMN())))</f>
        <v>0</v>
      </c>
      <c r="BS32" s="18" cm="1">
        <f t="array" aca="1" ref="BS32" ca="1">SUM(INDIRECT(ADDRESS(ausgaben_min_row,COLUMN())&amp;":"&amp;ADDRESS(ausgaben_max_row,COLUMN())))</f>
        <v>0</v>
      </c>
      <c r="BT32" s="18" cm="1">
        <f t="array" aca="1" ref="BT32" ca="1">SUM(INDIRECT(ADDRESS(ausgaben_min_row,COLUMN())&amp;":"&amp;ADDRESS(ausgaben_max_row,COLUMN())))</f>
        <v>0</v>
      </c>
      <c r="BU32" s="18" cm="1">
        <f t="array" aca="1" ref="BU32" ca="1">SUM(INDIRECT(ADDRESS(ausgaben_min_row,COLUMN())&amp;":"&amp;ADDRESS(ausgaben_max_row,COLUMN())))</f>
        <v>0</v>
      </c>
      <c r="BW32" s="18" cm="1">
        <f t="array" aca="1" ref="BW32" ca="1">SUM(INDIRECT(ADDRESS(ausgaben_min_row,COLUMN())&amp;":"&amp;ADDRESS(ausgaben_max_row,COLUMN())))</f>
        <v>0</v>
      </c>
      <c r="BX32" s="18" cm="1">
        <f t="array" aca="1" ref="BX32" ca="1">SUM(INDIRECT(ADDRESS(ausgaben_min_row,COLUMN())&amp;":"&amp;ADDRESS(ausgaben_max_row,COLUMN())))</f>
        <v>0</v>
      </c>
      <c r="BY32" s="18" cm="1">
        <f t="array" aca="1" ref="BY32" ca="1">SUM(INDIRECT(ADDRESS(ausgaben_min_row,COLUMN())&amp;":"&amp;ADDRESS(ausgaben_max_row,COLUMN())))</f>
        <v>0</v>
      </c>
      <c r="BZ32" s="18" cm="1">
        <f t="array" aca="1" ref="BZ32" ca="1">SUM(INDIRECT(ADDRESS(ausgaben_min_row,COLUMN())&amp;":"&amp;ADDRESS(ausgaben_max_row,COLUMN())))</f>
        <v>0</v>
      </c>
      <c r="CA32" s="18" cm="1">
        <f t="array" aca="1" ref="CA32" ca="1">SUM(INDIRECT(ADDRESS(ausgaben_min_row,COLUMN())&amp;":"&amp;ADDRESS(ausgaben_max_row,COLUMN())))</f>
        <v>0</v>
      </c>
      <c r="CB32" s="18" cm="1">
        <f t="array" aca="1" ref="CB32" ca="1">SUM(INDIRECT(ADDRESS(ausgaben_min_row,COLUMN())&amp;":"&amp;ADDRESS(ausgaben_max_row,COLUMN())))</f>
        <v>0</v>
      </c>
      <c r="CC32" s="18" cm="1">
        <f t="array" aca="1" ref="CC32" ca="1">SUM(INDIRECT(ADDRESS(ausgaben_min_row,COLUMN())&amp;":"&amp;ADDRESS(ausgaben_max_row,COLUMN())))</f>
        <v>0</v>
      </c>
      <c r="CD32" s="18" cm="1">
        <f t="array" aca="1" ref="CD32" ca="1">SUM(INDIRECT(ADDRESS(ausgaben_min_row,COLUMN())&amp;":"&amp;ADDRESS(ausgaben_max_row,COLUMN())))</f>
        <v>0</v>
      </c>
      <c r="CE32" s="18" cm="1">
        <f t="array" aca="1" ref="CE32" ca="1">SUM(INDIRECT(ADDRESS(ausgaben_min_row,COLUMN())&amp;":"&amp;ADDRESS(ausgaben_max_row,COLUMN())))</f>
        <v>0</v>
      </c>
      <c r="CF32" s="18" cm="1">
        <f t="array" aca="1" ref="CF32" ca="1">SUM(INDIRECT(ADDRESS(ausgaben_min_row,COLUMN())&amp;":"&amp;ADDRESS(ausgaben_max_row,COLUMN())))</f>
        <v>0</v>
      </c>
      <c r="CG32" s="18" cm="1">
        <f t="array" aca="1" ref="CG32" ca="1">SUM(INDIRECT(ADDRESS(ausgaben_min_row,COLUMN())&amp;":"&amp;ADDRESS(ausgaben_max_row,COLUMN())))</f>
        <v>0</v>
      </c>
      <c r="CH32" s="18" cm="1">
        <f t="array" aca="1" ref="CH32" ca="1">SUM(INDIRECT(ADDRESS(ausgaben_min_row,COLUMN())&amp;":"&amp;ADDRESS(ausgaben_max_row,COLUMN())))</f>
        <v>0</v>
      </c>
      <c r="CI32" s="18" cm="1">
        <f t="array" aca="1" ref="CI32" ca="1">SUM(INDIRECT(ADDRESS(ausgaben_min_row,COLUMN())&amp;":"&amp;ADDRESS(ausgaben_max_row,COLUMN())))</f>
        <v>0</v>
      </c>
      <c r="CK32" s="18" cm="1">
        <f t="array" aca="1" ref="CK32" ca="1">SUM(INDIRECT(ADDRESS(ausgaben_min_row,COLUMN())&amp;":"&amp;ADDRESS(ausgaben_max_row,COLUMN())))</f>
        <v>0</v>
      </c>
      <c r="CL32" s="18" cm="1">
        <f t="array" aca="1" ref="CL32" ca="1">SUM(INDIRECT(ADDRESS(ausgaben_min_row,COLUMN())&amp;":"&amp;ADDRESS(ausgaben_max_row,COLUMN())))</f>
        <v>0</v>
      </c>
      <c r="CM32" s="18" cm="1">
        <f t="array" aca="1" ref="CM32" ca="1">SUM(INDIRECT(ADDRESS(ausgaben_min_row,COLUMN())&amp;":"&amp;ADDRESS(ausgaben_max_row,COLUMN())))</f>
        <v>0</v>
      </c>
      <c r="CN32" s="18" cm="1">
        <f t="array" aca="1" ref="CN32" ca="1">SUM(INDIRECT(ADDRESS(ausgaben_min_row,COLUMN())&amp;":"&amp;ADDRESS(ausgaben_max_row,COLUMN())))</f>
        <v>0</v>
      </c>
      <c r="CO32" s="18" cm="1">
        <f t="array" aca="1" ref="CO32" ca="1">SUM(INDIRECT(ADDRESS(ausgaben_min_row,COLUMN())&amp;":"&amp;ADDRESS(ausgaben_max_row,COLUMN())))</f>
        <v>0</v>
      </c>
      <c r="CP32" s="18" cm="1">
        <f t="array" aca="1" ref="CP32" ca="1">SUM(INDIRECT(ADDRESS(ausgaben_min_row,COLUMN())&amp;":"&amp;ADDRESS(ausgaben_max_row,COLUMN())))</f>
        <v>0</v>
      </c>
      <c r="CQ32" s="18" cm="1">
        <f t="array" aca="1" ref="CQ32" ca="1">SUM(INDIRECT(ADDRESS(ausgaben_min_row,COLUMN())&amp;":"&amp;ADDRESS(ausgaben_max_row,COLUMN())))</f>
        <v>0</v>
      </c>
      <c r="CR32" s="18" cm="1">
        <f t="array" aca="1" ref="CR32" ca="1">SUM(INDIRECT(ADDRESS(ausgaben_min_row,COLUMN())&amp;":"&amp;ADDRESS(ausgaben_max_row,COLUMN())))</f>
        <v>0</v>
      </c>
      <c r="CS32" s="18" cm="1">
        <f t="array" aca="1" ref="CS32" ca="1">SUM(INDIRECT(ADDRESS(ausgaben_min_row,COLUMN())&amp;":"&amp;ADDRESS(ausgaben_max_row,COLUMN())))</f>
        <v>0</v>
      </c>
      <c r="CT32" s="18" cm="1">
        <f t="array" aca="1" ref="CT32" ca="1">SUM(INDIRECT(ADDRESS(ausgaben_min_row,COLUMN())&amp;":"&amp;ADDRESS(ausgaben_max_row,COLUMN())))</f>
        <v>0</v>
      </c>
      <c r="CU32" s="18" cm="1">
        <f t="array" aca="1" ref="CU32" ca="1">SUM(INDIRECT(ADDRESS(ausgaben_min_row,COLUMN())&amp;":"&amp;ADDRESS(ausgaben_max_row,COLUMN())))</f>
        <v>0</v>
      </c>
      <c r="CV32" s="18" cm="1">
        <f t="array" aca="1" ref="CV32" ca="1">SUM(INDIRECT(ADDRESS(ausgaben_min_row,COLUMN())&amp;":"&amp;ADDRESS(ausgaben_max_row,COLUMN())))</f>
        <v>0</v>
      </c>
      <c r="CW32" s="18" cm="1">
        <f t="array" aca="1" ref="CW32" ca="1">SUM(INDIRECT(ADDRESS(ausgaben_min_row,COLUMN())&amp;":"&amp;ADDRESS(ausgaben_max_row,COLUMN())))</f>
        <v>0</v>
      </c>
      <c r="CY32" s="18" cm="1">
        <f t="array" aca="1" ref="CY32" ca="1">SUM(INDIRECT(ADDRESS(ausgaben_min_row,COLUMN())&amp;":"&amp;ADDRESS(ausgaben_max_row,COLUMN())))</f>
        <v>0</v>
      </c>
      <c r="CZ32" s="18" cm="1">
        <f t="array" aca="1" ref="CZ32" ca="1">SUM(INDIRECT(ADDRESS(ausgaben_min_row,COLUMN())&amp;":"&amp;ADDRESS(ausgaben_max_row,COLUMN())))</f>
        <v>0</v>
      </c>
      <c r="DA32" s="18" cm="1">
        <f t="array" aca="1" ref="DA32" ca="1">SUM(INDIRECT(ADDRESS(ausgaben_min_row,COLUMN())&amp;":"&amp;ADDRESS(ausgaben_max_row,COLUMN())))</f>
        <v>0</v>
      </c>
      <c r="DB32" s="18" cm="1">
        <f t="array" aca="1" ref="DB32" ca="1">SUM(INDIRECT(ADDRESS(ausgaben_min_row,COLUMN())&amp;":"&amp;ADDRESS(ausgaben_max_row,COLUMN())))</f>
        <v>0</v>
      </c>
      <c r="DC32" s="18" cm="1">
        <f t="array" aca="1" ref="DC32" ca="1">SUM(INDIRECT(ADDRESS(ausgaben_min_row,COLUMN())&amp;":"&amp;ADDRESS(ausgaben_max_row,COLUMN())))</f>
        <v>0</v>
      </c>
      <c r="DD32" s="18" cm="1">
        <f t="array" aca="1" ref="DD32" ca="1">SUM(INDIRECT(ADDRESS(ausgaben_min_row,COLUMN())&amp;":"&amp;ADDRESS(ausgaben_max_row,COLUMN())))</f>
        <v>0</v>
      </c>
      <c r="DE32" s="18" cm="1">
        <f t="array" aca="1" ref="DE32" ca="1">SUM(INDIRECT(ADDRESS(ausgaben_min_row,COLUMN())&amp;":"&amp;ADDRESS(ausgaben_max_row,COLUMN())))</f>
        <v>0</v>
      </c>
      <c r="DF32" s="18" cm="1">
        <f t="array" aca="1" ref="DF32" ca="1">SUM(INDIRECT(ADDRESS(ausgaben_min_row,COLUMN())&amp;":"&amp;ADDRESS(ausgaben_max_row,COLUMN())))</f>
        <v>0</v>
      </c>
      <c r="DG32" s="18" cm="1">
        <f t="array" aca="1" ref="DG32" ca="1">SUM(INDIRECT(ADDRESS(ausgaben_min_row,COLUMN())&amp;":"&amp;ADDRESS(ausgaben_max_row,COLUMN())))</f>
        <v>0</v>
      </c>
      <c r="DH32" s="18" cm="1">
        <f t="array" aca="1" ref="DH32" ca="1">SUM(INDIRECT(ADDRESS(ausgaben_min_row,COLUMN())&amp;":"&amp;ADDRESS(ausgaben_max_row,COLUMN())))</f>
        <v>0</v>
      </c>
      <c r="DI32" s="18" cm="1">
        <f t="array" aca="1" ref="DI32" ca="1">SUM(INDIRECT(ADDRESS(ausgaben_min_row,COLUMN())&amp;":"&amp;ADDRESS(ausgaben_max_row,COLUMN())))</f>
        <v>0</v>
      </c>
      <c r="DJ32" s="18" cm="1">
        <f t="array" aca="1" ref="DJ32" ca="1">SUM(INDIRECT(ADDRESS(ausgaben_min_row,COLUMN())&amp;":"&amp;ADDRESS(ausgaben_max_row,COLUMN())))</f>
        <v>0</v>
      </c>
      <c r="DK32" s="18" cm="1">
        <f t="array" aca="1" ref="DK32" ca="1">SUM(INDIRECT(ADDRESS(ausgaben_min_row,COLUMN())&amp;":"&amp;ADDRESS(ausgaben_max_row,COLUMN())))</f>
        <v>0</v>
      </c>
      <c r="DM32" s="18" cm="1">
        <f t="array" aca="1" ref="DM32" ca="1">SUM(INDIRECT(ADDRESS(ausgaben_min_row,COLUMN())&amp;":"&amp;ADDRESS(ausgaben_max_row,COLUMN())))</f>
        <v>0</v>
      </c>
      <c r="DN32" s="18" cm="1">
        <f t="array" aca="1" ref="DN32" ca="1">SUM(INDIRECT(ADDRESS(ausgaben_min_row,COLUMN())&amp;":"&amp;ADDRESS(ausgaben_max_row,COLUMN())))</f>
        <v>0</v>
      </c>
      <c r="DO32" s="18" cm="1">
        <f t="array" aca="1" ref="DO32" ca="1">SUM(INDIRECT(ADDRESS(ausgaben_min_row,COLUMN())&amp;":"&amp;ADDRESS(ausgaben_max_row,COLUMN())))</f>
        <v>0</v>
      </c>
      <c r="DP32" s="18" cm="1">
        <f t="array" aca="1" ref="DP32" ca="1">SUM(INDIRECT(ADDRESS(ausgaben_min_row,COLUMN())&amp;":"&amp;ADDRESS(ausgaben_max_row,COLUMN())))</f>
        <v>0</v>
      </c>
      <c r="DQ32" s="18" cm="1">
        <f t="array" aca="1" ref="DQ32" ca="1">SUM(INDIRECT(ADDRESS(ausgaben_min_row,COLUMN())&amp;":"&amp;ADDRESS(ausgaben_max_row,COLUMN())))</f>
        <v>0</v>
      </c>
      <c r="DR32" s="18" cm="1">
        <f t="array" aca="1" ref="DR32" ca="1">SUM(INDIRECT(ADDRESS(ausgaben_min_row,COLUMN())&amp;":"&amp;ADDRESS(ausgaben_max_row,COLUMN())))</f>
        <v>0</v>
      </c>
      <c r="DS32" s="18" cm="1">
        <f t="array" aca="1" ref="DS32" ca="1">SUM(INDIRECT(ADDRESS(ausgaben_min_row,COLUMN())&amp;":"&amp;ADDRESS(ausgaben_max_row,COLUMN())))</f>
        <v>0</v>
      </c>
      <c r="DT32" s="18" cm="1">
        <f t="array" aca="1" ref="DT32" ca="1">SUM(INDIRECT(ADDRESS(ausgaben_min_row,COLUMN())&amp;":"&amp;ADDRESS(ausgaben_max_row,COLUMN())))</f>
        <v>0</v>
      </c>
      <c r="DU32" s="18" cm="1">
        <f t="array" aca="1" ref="DU32" ca="1">SUM(INDIRECT(ADDRESS(ausgaben_min_row,COLUMN())&amp;":"&amp;ADDRESS(ausgaben_max_row,COLUMN())))</f>
        <v>0</v>
      </c>
      <c r="DV32" s="18" cm="1">
        <f t="array" aca="1" ref="DV32" ca="1">SUM(INDIRECT(ADDRESS(ausgaben_min_row,COLUMN())&amp;":"&amp;ADDRESS(ausgaben_max_row,COLUMN())))</f>
        <v>0</v>
      </c>
      <c r="DW32" s="18" cm="1">
        <f t="array" aca="1" ref="DW32" ca="1">SUM(INDIRECT(ADDRESS(ausgaben_min_row,COLUMN())&amp;":"&amp;ADDRESS(ausgaben_max_row,COLUMN())))</f>
        <v>0</v>
      </c>
      <c r="DX32" s="18" cm="1">
        <f t="array" aca="1" ref="DX32" ca="1">SUM(INDIRECT(ADDRESS(ausgaben_min_row,COLUMN())&amp;":"&amp;ADDRESS(ausgaben_max_row,COLUMN())))</f>
        <v>0</v>
      </c>
      <c r="DY32" s="18" cm="1">
        <f t="array" aca="1" ref="DY32" ca="1">SUM(INDIRECT(ADDRESS(ausgaben_min_row,COLUMN())&amp;":"&amp;ADDRESS(ausgaben_max_row,COLUMN())))</f>
        <v>0</v>
      </c>
      <c r="EA32" s="18" cm="1">
        <f t="array" aca="1" ref="EA32" ca="1">SUM(INDIRECT(ADDRESS(ausgaben_min_row,COLUMN())&amp;":"&amp;ADDRESS(ausgaben_max_row,COLUMN())))</f>
        <v>0</v>
      </c>
      <c r="EB32" s="18" cm="1">
        <f t="array" aca="1" ref="EB32" ca="1">SUM(INDIRECT(ADDRESS(ausgaben_min_row,COLUMN())&amp;":"&amp;ADDRESS(ausgaben_max_row,COLUMN())))</f>
        <v>0</v>
      </c>
      <c r="EC32" s="18" cm="1">
        <f t="array" aca="1" ref="EC32" ca="1">SUM(INDIRECT(ADDRESS(ausgaben_min_row,COLUMN())&amp;":"&amp;ADDRESS(ausgaben_max_row,COLUMN())))</f>
        <v>0</v>
      </c>
      <c r="ED32" s="18" cm="1">
        <f t="array" aca="1" ref="ED32" ca="1">SUM(INDIRECT(ADDRESS(ausgaben_min_row,COLUMN())&amp;":"&amp;ADDRESS(ausgaben_max_row,COLUMN())))</f>
        <v>0</v>
      </c>
      <c r="EE32" s="18" cm="1">
        <f t="array" aca="1" ref="EE32" ca="1">SUM(INDIRECT(ADDRESS(ausgaben_min_row,COLUMN())&amp;":"&amp;ADDRESS(ausgaben_max_row,COLUMN())))</f>
        <v>0</v>
      </c>
      <c r="EF32" s="18" cm="1">
        <f t="array" aca="1" ref="EF32" ca="1">SUM(INDIRECT(ADDRESS(ausgaben_min_row,COLUMN())&amp;":"&amp;ADDRESS(ausgaben_max_row,COLUMN())))</f>
        <v>0</v>
      </c>
      <c r="EG32" s="18" cm="1">
        <f t="array" aca="1" ref="EG32" ca="1">SUM(INDIRECT(ADDRESS(ausgaben_min_row,COLUMN())&amp;":"&amp;ADDRESS(ausgaben_max_row,COLUMN())))</f>
        <v>0</v>
      </c>
      <c r="EH32" s="18" cm="1">
        <f t="array" aca="1" ref="EH32" ca="1">SUM(INDIRECT(ADDRESS(ausgaben_min_row,COLUMN())&amp;":"&amp;ADDRESS(ausgaben_max_row,COLUMN())))</f>
        <v>0</v>
      </c>
      <c r="EI32" s="18" cm="1">
        <f t="array" aca="1" ref="EI32" ca="1">SUM(INDIRECT(ADDRESS(ausgaben_min_row,COLUMN())&amp;":"&amp;ADDRESS(ausgaben_max_row,COLUMN())))</f>
        <v>0</v>
      </c>
      <c r="EJ32" s="18" cm="1">
        <f t="array" aca="1" ref="EJ32" ca="1">SUM(INDIRECT(ADDRESS(ausgaben_min_row,COLUMN())&amp;":"&amp;ADDRESS(ausgaben_max_row,COLUMN())))</f>
        <v>0</v>
      </c>
      <c r="EK32" s="18" cm="1">
        <f t="array" aca="1" ref="EK32" ca="1">SUM(INDIRECT(ADDRESS(ausgaben_min_row,COLUMN())&amp;":"&amp;ADDRESS(ausgaben_max_row,COLUMN())))</f>
        <v>0</v>
      </c>
      <c r="EL32" s="18" cm="1">
        <f t="array" aca="1" ref="EL32" ca="1">SUM(INDIRECT(ADDRESS(ausgaben_min_row,COLUMN())&amp;":"&amp;ADDRESS(ausgaben_max_row,COLUMN())))</f>
        <v>0</v>
      </c>
      <c r="EM32" s="18" cm="1">
        <f t="array" aca="1" ref="EM32" ca="1">SUM(INDIRECT(ADDRESS(ausgaben_min_row,COLUMN())&amp;":"&amp;ADDRESS(ausgaben_max_row,COLUMN())))</f>
        <v>0</v>
      </c>
    </row>
    <row r="34" spans="3:143" x14ac:dyDescent="0.25">
      <c r="C34" s="42" t="s">
        <v>17</v>
      </c>
      <c r="E34" s="54">
        <f>DATE(E$5,1,1)</f>
        <v>46023</v>
      </c>
      <c r="F34" s="54">
        <f>DATE(E$5,2,1)</f>
        <v>46054</v>
      </c>
      <c r="G34" s="54">
        <f>DATE(E$5,3,1)</f>
        <v>46082</v>
      </c>
      <c r="H34" s="54">
        <f>DATE(E$5,4,1)</f>
        <v>46113</v>
      </c>
      <c r="I34" s="54">
        <f>DATE(E$5,5,1)</f>
        <v>46143</v>
      </c>
      <c r="J34" s="54">
        <f>DATE(E$5,6,1)</f>
        <v>46174</v>
      </c>
      <c r="K34" s="54">
        <f>DATE(E$5,7,1)</f>
        <v>46204</v>
      </c>
      <c r="L34" s="54">
        <f>DATE(E$5,8,1)</f>
        <v>46235</v>
      </c>
      <c r="M34" s="54">
        <f>DATE(E$5,9,1)</f>
        <v>46266</v>
      </c>
      <c r="N34" s="54">
        <f>DATE(E$5,10,1)</f>
        <v>46296</v>
      </c>
      <c r="O34" s="54">
        <f>DATE(E$5,11,1)</f>
        <v>46327</v>
      </c>
      <c r="P34" s="54">
        <f>DATE(E$5,12,1)</f>
        <v>46357</v>
      </c>
      <c r="Q34" s="59">
        <f>E$5</f>
        <v>2026</v>
      </c>
      <c r="S34" s="54">
        <f>DATE(S$5,1,1)</f>
        <v>46388</v>
      </c>
      <c r="T34" s="54">
        <f>DATE(S$5,2,1)</f>
        <v>46419</v>
      </c>
      <c r="U34" s="54">
        <f>DATE(S$5,3,1)</f>
        <v>46447</v>
      </c>
      <c r="V34" s="54">
        <f>DATE(S$5,4,1)</f>
        <v>46478</v>
      </c>
      <c r="W34" s="54">
        <f>DATE(S$5,5,1)</f>
        <v>46508</v>
      </c>
      <c r="X34" s="54">
        <f>DATE(S$5,6,1)</f>
        <v>46539</v>
      </c>
      <c r="Y34" s="54">
        <f>DATE(S$5,7,1)</f>
        <v>46569</v>
      </c>
      <c r="Z34" s="54">
        <f>DATE(S$5,8,1)</f>
        <v>46600</v>
      </c>
      <c r="AA34" s="54">
        <f>DATE(S$5,9,1)</f>
        <v>46631</v>
      </c>
      <c r="AB34" s="54">
        <f>DATE(S$5,10,1)</f>
        <v>46661</v>
      </c>
      <c r="AC34" s="54">
        <f>DATE(S$5,11,1)</f>
        <v>46692</v>
      </c>
      <c r="AD34" s="54">
        <f>DATE(S$5,12,1)</f>
        <v>46722</v>
      </c>
      <c r="AE34" s="59">
        <f>S$5</f>
        <v>2027</v>
      </c>
      <c r="AG34" s="54">
        <f t="shared" ref="AG34" si="342">DATE(AG$5,1,1)</f>
        <v>46753</v>
      </c>
      <c r="AH34" s="54">
        <f t="shared" ref="AH34" si="343">DATE(AG$5,2,1)</f>
        <v>46784</v>
      </c>
      <c r="AI34" s="54">
        <f t="shared" ref="AI34" si="344">DATE(AG$5,3,1)</f>
        <v>46813</v>
      </c>
      <c r="AJ34" s="54">
        <f t="shared" ref="AJ34" si="345">DATE(AG$5,4,1)</f>
        <v>46844</v>
      </c>
      <c r="AK34" s="54">
        <f t="shared" ref="AK34" si="346">DATE(AG$5,5,1)</f>
        <v>46874</v>
      </c>
      <c r="AL34" s="54">
        <f t="shared" ref="AL34" si="347">DATE(AG$5,6,1)</f>
        <v>46905</v>
      </c>
      <c r="AM34" s="54">
        <f t="shared" ref="AM34" si="348">DATE(AG$5,7,1)</f>
        <v>46935</v>
      </c>
      <c r="AN34" s="54">
        <f t="shared" ref="AN34" si="349">DATE(AG$5,8,1)</f>
        <v>46966</v>
      </c>
      <c r="AO34" s="54">
        <f t="shared" ref="AO34" si="350">DATE(AG$5,9,1)</f>
        <v>46997</v>
      </c>
      <c r="AP34" s="54">
        <f t="shared" ref="AP34" si="351">DATE(AG$5,10,1)</f>
        <v>47027</v>
      </c>
      <c r="AQ34" s="54">
        <f t="shared" ref="AQ34" si="352">DATE(AG$5,11,1)</f>
        <v>47058</v>
      </c>
      <c r="AR34" s="54">
        <f t="shared" ref="AR34" si="353">DATE(AG$5,12,1)</f>
        <v>47088</v>
      </c>
      <c r="AS34" s="59">
        <f t="shared" ref="AS34" si="354">AG$5</f>
        <v>2028</v>
      </c>
      <c r="AU34" s="54">
        <f t="shared" ref="AU34" si="355">DATE(AU$5,1,1)</f>
        <v>47119</v>
      </c>
      <c r="AV34" s="54">
        <f t="shared" ref="AV34" si="356">DATE(AU$5,2,1)</f>
        <v>47150</v>
      </c>
      <c r="AW34" s="54">
        <f t="shared" ref="AW34" si="357">DATE(AU$5,3,1)</f>
        <v>47178</v>
      </c>
      <c r="AX34" s="54">
        <f t="shared" ref="AX34" si="358">DATE(AU$5,4,1)</f>
        <v>47209</v>
      </c>
      <c r="AY34" s="54">
        <f t="shared" ref="AY34" si="359">DATE(AU$5,5,1)</f>
        <v>47239</v>
      </c>
      <c r="AZ34" s="54">
        <f t="shared" ref="AZ34" si="360">DATE(AU$5,6,1)</f>
        <v>47270</v>
      </c>
      <c r="BA34" s="54">
        <f t="shared" ref="BA34" si="361">DATE(AU$5,7,1)</f>
        <v>47300</v>
      </c>
      <c r="BB34" s="54">
        <f t="shared" ref="BB34" si="362">DATE(AU$5,8,1)</f>
        <v>47331</v>
      </c>
      <c r="BC34" s="54">
        <f t="shared" ref="BC34" si="363">DATE(AU$5,9,1)</f>
        <v>47362</v>
      </c>
      <c r="BD34" s="54">
        <f t="shared" ref="BD34" si="364">DATE(AU$5,10,1)</f>
        <v>47392</v>
      </c>
      <c r="BE34" s="54">
        <f t="shared" ref="BE34" si="365">DATE(AU$5,11,1)</f>
        <v>47423</v>
      </c>
      <c r="BF34" s="54">
        <f t="shared" ref="BF34" si="366">DATE(AU$5,12,1)</f>
        <v>47453</v>
      </c>
      <c r="BG34" s="59">
        <f t="shared" ref="BG34" si="367">AU$5</f>
        <v>2029</v>
      </c>
      <c r="BI34" s="54">
        <f t="shared" ref="BI34" si="368">DATE(BI$5,1,1)</f>
        <v>47484</v>
      </c>
      <c r="BJ34" s="54">
        <f t="shared" ref="BJ34" si="369">DATE(BI$5,2,1)</f>
        <v>47515</v>
      </c>
      <c r="BK34" s="54">
        <f t="shared" ref="BK34" si="370">DATE(BI$5,3,1)</f>
        <v>47543</v>
      </c>
      <c r="BL34" s="54">
        <f t="shared" ref="BL34" si="371">DATE(BI$5,4,1)</f>
        <v>47574</v>
      </c>
      <c r="BM34" s="54">
        <f t="shared" ref="BM34" si="372">DATE(BI$5,5,1)</f>
        <v>47604</v>
      </c>
      <c r="BN34" s="54">
        <f t="shared" ref="BN34" si="373">DATE(BI$5,6,1)</f>
        <v>47635</v>
      </c>
      <c r="BO34" s="54">
        <f t="shared" ref="BO34" si="374">DATE(BI$5,7,1)</f>
        <v>47665</v>
      </c>
      <c r="BP34" s="54">
        <f t="shared" ref="BP34" si="375">DATE(BI$5,8,1)</f>
        <v>47696</v>
      </c>
      <c r="BQ34" s="54">
        <f t="shared" ref="BQ34" si="376">DATE(BI$5,9,1)</f>
        <v>47727</v>
      </c>
      <c r="BR34" s="54">
        <f t="shared" ref="BR34" si="377">DATE(BI$5,10,1)</f>
        <v>47757</v>
      </c>
      <c r="BS34" s="54">
        <f t="shared" ref="BS34" si="378">DATE(BI$5,11,1)</f>
        <v>47788</v>
      </c>
      <c r="BT34" s="54">
        <f t="shared" ref="BT34" si="379">DATE(BI$5,12,1)</f>
        <v>47818</v>
      </c>
      <c r="BU34" s="59">
        <f t="shared" ref="BU34" si="380">BI$5</f>
        <v>2030</v>
      </c>
      <c r="BW34" s="54">
        <f t="shared" ref="BW34" si="381">DATE(BW$5,1,1)</f>
        <v>47849</v>
      </c>
      <c r="BX34" s="54">
        <f t="shared" ref="BX34" si="382">DATE(BW$5,2,1)</f>
        <v>47880</v>
      </c>
      <c r="BY34" s="54">
        <f t="shared" ref="BY34" si="383">DATE(BW$5,3,1)</f>
        <v>47908</v>
      </c>
      <c r="BZ34" s="54">
        <f t="shared" ref="BZ34" si="384">DATE(BW$5,4,1)</f>
        <v>47939</v>
      </c>
      <c r="CA34" s="54">
        <f t="shared" ref="CA34" si="385">DATE(BW$5,5,1)</f>
        <v>47969</v>
      </c>
      <c r="CB34" s="54">
        <f t="shared" ref="CB34" si="386">DATE(BW$5,6,1)</f>
        <v>48000</v>
      </c>
      <c r="CC34" s="54">
        <f t="shared" ref="CC34" si="387">DATE(BW$5,7,1)</f>
        <v>48030</v>
      </c>
      <c r="CD34" s="54">
        <f t="shared" ref="CD34" si="388">DATE(BW$5,8,1)</f>
        <v>48061</v>
      </c>
      <c r="CE34" s="54">
        <f t="shared" ref="CE34" si="389">DATE(BW$5,9,1)</f>
        <v>48092</v>
      </c>
      <c r="CF34" s="54">
        <f t="shared" ref="CF34" si="390">DATE(BW$5,10,1)</f>
        <v>48122</v>
      </c>
      <c r="CG34" s="54">
        <f t="shared" ref="CG34" si="391">DATE(BW$5,11,1)</f>
        <v>48153</v>
      </c>
      <c r="CH34" s="54">
        <f t="shared" ref="CH34" si="392">DATE(BW$5,12,1)</f>
        <v>48183</v>
      </c>
      <c r="CI34" s="59">
        <f t="shared" ref="CI34" si="393">BW$5</f>
        <v>2031</v>
      </c>
      <c r="CK34" s="54">
        <f t="shared" ref="CK34" si="394">DATE(CK$5,1,1)</f>
        <v>48214</v>
      </c>
      <c r="CL34" s="54">
        <f t="shared" ref="CL34" si="395">DATE(CK$5,2,1)</f>
        <v>48245</v>
      </c>
      <c r="CM34" s="54">
        <f t="shared" ref="CM34" si="396">DATE(CK$5,3,1)</f>
        <v>48274</v>
      </c>
      <c r="CN34" s="54">
        <f t="shared" ref="CN34" si="397">DATE(CK$5,4,1)</f>
        <v>48305</v>
      </c>
      <c r="CO34" s="54">
        <f t="shared" ref="CO34" si="398">DATE(CK$5,5,1)</f>
        <v>48335</v>
      </c>
      <c r="CP34" s="54">
        <f t="shared" ref="CP34" si="399">DATE(CK$5,6,1)</f>
        <v>48366</v>
      </c>
      <c r="CQ34" s="54">
        <f t="shared" ref="CQ34" si="400">DATE(CK$5,7,1)</f>
        <v>48396</v>
      </c>
      <c r="CR34" s="54">
        <f t="shared" ref="CR34" si="401">DATE(CK$5,8,1)</f>
        <v>48427</v>
      </c>
      <c r="CS34" s="54">
        <f t="shared" ref="CS34" si="402">DATE(CK$5,9,1)</f>
        <v>48458</v>
      </c>
      <c r="CT34" s="54">
        <f t="shared" ref="CT34" si="403">DATE(CK$5,10,1)</f>
        <v>48488</v>
      </c>
      <c r="CU34" s="54">
        <f t="shared" ref="CU34" si="404">DATE(CK$5,11,1)</f>
        <v>48519</v>
      </c>
      <c r="CV34" s="54">
        <f t="shared" ref="CV34" si="405">DATE(CK$5,12,1)</f>
        <v>48549</v>
      </c>
      <c r="CW34" s="59">
        <f t="shared" ref="CW34" si="406">CK$5</f>
        <v>2032</v>
      </c>
      <c r="CY34" s="54">
        <f t="shared" ref="CY34" si="407">DATE(CY$5,1,1)</f>
        <v>48580</v>
      </c>
      <c r="CZ34" s="54">
        <f t="shared" ref="CZ34" si="408">DATE(CY$5,2,1)</f>
        <v>48611</v>
      </c>
      <c r="DA34" s="54">
        <f t="shared" ref="DA34" si="409">DATE(CY$5,3,1)</f>
        <v>48639</v>
      </c>
      <c r="DB34" s="54">
        <f t="shared" ref="DB34" si="410">DATE(CY$5,4,1)</f>
        <v>48670</v>
      </c>
      <c r="DC34" s="54">
        <f t="shared" ref="DC34" si="411">DATE(CY$5,5,1)</f>
        <v>48700</v>
      </c>
      <c r="DD34" s="54">
        <f t="shared" ref="DD34" si="412">DATE(CY$5,6,1)</f>
        <v>48731</v>
      </c>
      <c r="DE34" s="54">
        <f t="shared" ref="DE34" si="413">DATE(CY$5,7,1)</f>
        <v>48761</v>
      </c>
      <c r="DF34" s="54">
        <f t="shared" ref="DF34" si="414">DATE(CY$5,8,1)</f>
        <v>48792</v>
      </c>
      <c r="DG34" s="54">
        <f t="shared" ref="DG34" si="415">DATE(CY$5,9,1)</f>
        <v>48823</v>
      </c>
      <c r="DH34" s="54">
        <f t="shared" ref="DH34" si="416">DATE(CY$5,10,1)</f>
        <v>48853</v>
      </c>
      <c r="DI34" s="54">
        <f t="shared" ref="DI34" si="417">DATE(CY$5,11,1)</f>
        <v>48884</v>
      </c>
      <c r="DJ34" s="54">
        <f t="shared" ref="DJ34" si="418">DATE(CY$5,12,1)</f>
        <v>48914</v>
      </c>
      <c r="DK34" s="59">
        <f t="shared" ref="DK34" si="419">CY$5</f>
        <v>2033</v>
      </c>
      <c r="DM34" s="54">
        <f t="shared" ref="DM34" si="420">DATE(DM$5,1,1)</f>
        <v>48945</v>
      </c>
      <c r="DN34" s="54">
        <f t="shared" ref="DN34" si="421">DATE(DM$5,2,1)</f>
        <v>48976</v>
      </c>
      <c r="DO34" s="54">
        <f t="shared" ref="DO34" si="422">DATE(DM$5,3,1)</f>
        <v>49004</v>
      </c>
      <c r="DP34" s="54">
        <f t="shared" ref="DP34" si="423">DATE(DM$5,4,1)</f>
        <v>49035</v>
      </c>
      <c r="DQ34" s="54">
        <f t="shared" ref="DQ34" si="424">DATE(DM$5,5,1)</f>
        <v>49065</v>
      </c>
      <c r="DR34" s="54">
        <f t="shared" ref="DR34" si="425">DATE(DM$5,6,1)</f>
        <v>49096</v>
      </c>
      <c r="DS34" s="54">
        <f t="shared" ref="DS34" si="426">DATE(DM$5,7,1)</f>
        <v>49126</v>
      </c>
      <c r="DT34" s="54">
        <f t="shared" ref="DT34" si="427">DATE(DM$5,8,1)</f>
        <v>49157</v>
      </c>
      <c r="DU34" s="54">
        <f t="shared" ref="DU34" si="428">DATE(DM$5,9,1)</f>
        <v>49188</v>
      </c>
      <c r="DV34" s="54">
        <f t="shared" ref="DV34" si="429">DATE(DM$5,10,1)</f>
        <v>49218</v>
      </c>
      <c r="DW34" s="54">
        <f t="shared" ref="DW34" si="430">DATE(DM$5,11,1)</f>
        <v>49249</v>
      </c>
      <c r="DX34" s="54">
        <f t="shared" ref="DX34" si="431">DATE(DM$5,12,1)</f>
        <v>49279</v>
      </c>
      <c r="DY34" s="59">
        <f t="shared" ref="DY34" si="432">DM$5</f>
        <v>2034</v>
      </c>
      <c r="EA34" s="54">
        <f t="shared" ref="EA34" si="433">DATE(EA$5,1,1)</f>
        <v>49310</v>
      </c>
      <c r="EB34" s="54">
        <f t="shared" ref="EB34" si="434">DATE(EA$5,2,1)</f>
        <v>49341</v>
      </c>
      <c r="EC34" s="54">
        <f t="shared" ref="EC34" si="435">DATE(EA$5,3,1)</f>
        <v>49369</v>
      </c>
      <c r="ED34" s="54">
        <f t="shared" ref="ED34" si="436">DATE(EA$5,4,1)</f>
        <v>49400</v>
      </c>
      <c r="EE34" s="54">
        <f t="shared" ref="EE34" si="437">DATE(EA$5,5,1)</f>
        <v>49430</v>
      </c>
      <c r="EF34" s="54">
        <f t="shared" ref="EF34" si="438">DATE(EA$5,6,1)</f>
        <v>49461</v>
      </c>
      <c r="EG34" s="54">
        <f t="shared" ref="EG34" si="439">DATE(EA$5,7,1)</f>
        <v>49491</v>
      </c>
      <c r="EH34" s="54">
        <f t="shared" ref="EH34" si="440">DATE(EA$5,8,1)</f>
        <v>49522</v>
      </c>
      <c r="EI34" s="54">
        <f t="shared" ref="EI34" si="441">DATE(EA$5,9,1)</f>
        <v>49553</v>
      </c>
      <c r="EJ34" s="54">
        <f t="shared" ref="EJ34" si="442">DATE(EA$5,10,1)</f>
        <v>49583</v>
      </c>
      <c r="EK34" s="54">
        <f t="shared" ref="EK34" si="443">DATE(EA$5,11,1)</f>
        <v>49614</v>
      </c>
      <c r="EL34" s="54">
        <f t="shared" ref="EL34" si="444">DATE(EA$5,12,1)</f>
        <v>49644</v>
      </c>
      <c r="EM34" s="59">
        <f t="shared" ref="EM34" si="445">EA$5</f>
        <v>2035</v>
      </c>
    </row>
    <row r="35" spans="3:143" s="60" customFormat="1" x14ac:dyDescent="0.25">
      <c r="C35" s="19" t="s">
        <v>18</v>
      </c>
      <c r="E35" s="15">
        <v>1000</v>
      </c>
      <c r="F35" s="15">
        <v>1000</v>
      </c>
      <c r="G35" s="15">
        <v>1000</v>
      </c>
      <c r="H35" s="15"/>
      <c r="I35" s="15"/>
      <c r="J35" s="15"/>
      <c r="K35" s="15"/>
      <c r="L35" s="15"/>
      <c r="M35" s="15"/>
      <c r="N35" s="15"/>
      <c r="O35" s="15"/>
      <c r="P35" s="15"/>
      <c r="Q35" s="17">
        <f>SUM(E35:P35)</f>
        <v>3000</v>
      </c>
      <c r="S35" s="15"/>
      <c r="T35" s="15"/>
      <c r="U35" s="15"/>
      <c r="V35" s="15"/>
      <c r="W35" s="15"/>
      <c r="X35" s="15"/>
      <c r="Y35" s="15"/>
      <c r="Z35" s="15"/>
      <c r="AA35" s="15"/>
      <c r="AB35" s="15"/>
      <c r="AC35" s="15"/>
      <c r="AD35" s="15"/>
      <c r="AE35" s="17">
        <f>SUM(S35:AD35)</f>
        <v>0</v>
      </c>
      <c r="AG35" s="15"/>
      <c r="AH35" s="15"/>
      <c r="AI35" s="15"/>
      <c r="AJ35" s="15"/>
      <c r="AK35" s="15"/>
      <c r="AL35" s="15"/>
      <c r="AM35" s="15"/>
      <c r="AN35" s="15"/>
      <c r="AO35" s="15"/>
      <c r="AP35" s="15"/>
      <c r="AQ35" s="15"/>
      <c r="AR35" s="15"/>
      <c r="AS35" s="17">
        <f t="shared" ref="AS35:AS44" si="446">SUM(AG35:AR35)</f>
        <v>0</v>
      </c>
      <c r="AU35" s="15"/>
      <c r="AV35" s="15"/>
      <c r="AW35" s="15"/>
      <c r="AX35" s="15"/>
      <c r="AY35" s="15"/>
      <c r="AZ35" s="15"/>
      <c r="BA35" s="15"/>
      <c r="BB35" s="15"/>
      <c r="BC35" s="15"/>
      <c r="BD35" s="15"/>
      <c r="BE35" s="15"/>
      <c r="BF35" s="15"/>
      <c r="BG35" s="17">
        <f t="shared" ref="BG35:BG44" si="447">SUM(AU35:BF35)</f>
        <v>0</v>
      </c>
      <c r="BI35" s="15"/>
      <c r="BJ35" s="15"/>
      <c r="BK35" s="15"/>
      <c r="BL35" s="15"/>
      <c r="BM35" s="15"/>
      <c r="BN35" s="15"/>
      <c r="BO35" s="15"/>
      <c r="BP35" s="15"/>
      <c r="BQ35" s="15"/>
      <c r="BR35" s="15"/>
      <c r="BS35" s="15"/>
      <c r="BT35" s="15"/>
      <c r="BU35" s="17">
        <f t="shared" ref="BU35:BU44" si="448">SUM(BI35:BT35)</f>
        <v>0</v>
      </c>
      <c r="BW35" s="15"/>
      <c r="BX35" s="15"/>
      <c r="BY35" s="15"/>
      <c r="BZ35" s="15"/>
      <c r="CA35" s="15"/>
      <c r="CB35" s="15"/>
      <c r="CC35" s="15"/>
      <c r="CD35" s="15"/>
      <c r="CE35" s="15"/>
      <c r="CF35" s="15"/>
      <c r="CG35" s="15"/>
      <c r="CH35" s="15"/>
      <c r="CI35" s="17">
        <f t="shared" ref="CI35:CI44" si="449">SUM(BW35:CH35)</f>
        <v>0</v>
      </c>
      <c r="CK35" s="15"/>
      <c r="CL35" s="15"/>
      <c r="CM35" s="15"/>
      <c r="CN35" s="15"/>
      <c r="CO35" s="15"/>
      <c r="CP35" s="15"/>
      <c r="CQ35" s="15"/>
      <c r="CR35" s="15"/>
      <c r="CS35" s="15"/>
      <c r="CT35" s="15"/>
      <c r="CU35" s="15"/>
      <c r="CV35" s="15"/>
      <c r="CW35" s="17">
        <f t="shared" ref="CW35:CW44" si="450">SUM(CK35:CV35)</f>
        <v>0</v>
      </c>
      <c r="CY35" s="15"/>
      <c r="CZ35" s="15"/>
      <c r="DA35" s="15"/>
      <c r="DB35" s="15"/>
      <c r="DC35" s="15"/>
      <c r="DD35" s="15"/>
      <c r="DE35" s="15"/>
      <c r="DF35" s="15"/>
      <c r="DG35" s="15"/>
      <c r="DH35" s="15"/>
      <c r="DI35" s="15"/>
      <c r="DJ35" s="15"/>
      <c r="DK35" s="17">
        <f t="shared" ref="DK35:DK44" si="451">SUM(CY35:DJ35)</f>
        <v>0</v>
      </c>
      <c r="DM35" s="15"/>
      <c r="DN35" s="15"/>
      <c r="DO35" s="15"/>
      <c r="DP35" s="15"/>
      <c r="DQ35" s="15"/>
      <c r="DR35" s="15"/>
      <c r="DS35" s="15"/>
      <c r="DT35" s="15"/>
      <c r="DU35" s="15"/>
      <c r="DV35" s="15"/>
      <c r="DW35" s="15"/>
      <c r="DX35" s="15"/>
      <c r="DY35" s="17">
        <f t="shared" ref="DY35:DY44" si="452">SUM(DM35:DX35)</f>
        <v>0</v>
      </c>
      <c r="EA35" s="15"/>
      <c r="EB35" s="15"/>
      <c r="EC35" s="15"/>
      <c r="ED35" s="15"/>
      <c r="EE35" s="15"/>
      <c r="EF35" s="15"/>
      <c r="EG35" s="15"/>
      <c r="EH35" s="15"/>
      <c r="EI35" s="15"/>
      <c r="EJ35" s="15"/>
      <c r="EK35" s="15"/>
      <c r="EL35" s="15"/>
      <c r="EM35" s="17">
        <f t="shared" ref="EM35:EM44" si="453">SUM(EA35:EL35)</f>
        <v>0</v>
      </c>
    </row>
    <row r="36" spans="3:143" s="60" customFormat="1" x14ac:dyDescent="0.25">
      <c r="C36" s="19" t="s">
        <v>19</v>
      </c>
      <c r="E36" s="15">
        <v>400</v>
      </c>
      <c r="F36" s="15">
        <v>400</v>
      </c>
      <c r="G36" s="15">
        <v>400</v>
      </c>
      <c r="H36" s="15">
        <v>400</v>
      </c>
      <c r="I36" s="15">
        <v>400</v>
      </c>
      <c r="J36" s="15">
        <v>400</v>
      </c>
      <c r="K36" s="15">
        <v>400</v>
      </c>
      <c r="L36" s="15">
        <v>400</v>
      </c>
      <c r="M36" s="15">
        <v>400</v>
      </c>
      <c r="N36" s="15">
        <v>400</v>
      </c>
      <c r="O36" s="15">
        <v>400</v>
      </c>
      <c r="P36" s="15">
        <v>400</v>
      </c>
      <c r="Q36" s="17">
        <f t="shared" ref="Q36:Q43" si="454">SUM(E36:P36)</f>
        <v>4800</v>
      </c>
      <c r="S36" s="15"/>
      <c r="T36" s="15"/>
      <c r="U36" s="15"/>
      <c r="V36" s="15"/>
      <c r="W36" s="15"/>
      <c r="X36" s="15"/>
      <c r="Y36" s="15"/>
      <c r="Z36" s="15"/>
      <c r="AA36" s="15"/>
      <c r="AB36" s="15"/>
      <c r="AC36" s="15"/>
      <c r="AD36" s="15"/>
      <c r="AE36" s="17">
        <f t="shared" ref="AE36:AE44" si="455">SUM(S36:AD36)</f>
        <v>0</v>
      </c>
      <c r="AG36" s="15"/>
      <c r="AH36" s="15"/>
      <c r="AI36" s="15"/>
      <c r="AJ36" s="15"/>
      <c r="AK36" s="15"/>
      <c r="AL36" s="15"/>
      <c r="AM36" s="15"/>
      <c r="AN36" s="15"/>
      <c r="AO36" s="15"/>
      <c r="AP36" s="15"/>
      <c r="AQ36" s="15"/>
      <c r="AR36" s="15"/>
      <c r="AS36" s="17">
        <f t="shared" si="446"/>
        <v>0</v>
      </c>
      <c r="AU36" s="15"/>
      <c r="AV36" s="15"/>
      <c r="AW36" s="15"/>
      <c r="AX36" s="15"/>
      <c r="AY36" s="15"/>
      <c r="AZ36" s="15"/>
      <c r="BA36" s="15"/>
      <c r="BB36" s="15"/>
      <c r="BC36" s="15"/>
      <c r="BD36" s="15"/>
      <c r="BE36" s="15"/>
      <c r="BF36" s="15"/>
      <c r="BG36" s="17">
        <f t="shared" si="447"/>
        <v>0</v>
      </c>
      <c r="BI36" s="15"/>
      <c r="BJ36" s="15"/>
      <c r="BK36" s="15"/>
      <c r="BL36" s="15"/>
      <c r="BM36" s="15"/>
      <c r="BN36" s="15"/>
      <c r="BO36" s="15"/>
      <c r="BP36" s="15"/>
      <c r="BQ36" s="15"/>
      <c r="BR36" s="15"/>
      <c r="BS36" s="15"/>
      <c r="BT36" s="15"/>
      <c r="BU36" s="17">
        <f t="shared" si="448"/>
        <v>0</v>
      </c>
      <c r="BW36" s="15"/>
      <c r="BX36" s="15"/>
      <c r="BY36" s="15"/>
      <c r="BZ36" s="15"/>
      <c r="CA36" s="15"/>
      <c r="CB36" s="15"/>
      <c r="CC36" s="15"/>
      <c r="CD36" s="15"/>
      <c r="CE36" s="15"/>
      <c r="CF36" s="15"/>
      <c r="CG36" s="15"/>
      <c r="CH36" s="15"/>
      <c r="CI36" s="17">
        <f t="shared" si="449"/>
        <v>0</v>
      </c>
      <c r="CK36" s="15"/>
      <c r="CL36" s="15"/>
      <c r="CM36" s="15"/>
      <c r="CN36" s="15"/>
      <c r="CO36" s="15"/>
      <c r="CP36" s="15"/>
      <c r="CQ36" s="15"/>
      <c r="CR36" s="15"/>
      <c r="CS36" s="15"/>
      <c r="CT36" s="15"/>
      <c r="CU36" s="15"/>
      <c r="CV36" s="15"/>
      <c r="CW36" s="17">
        <f t="shared" si="450"/>
        <v>0</v>
      </c>
      <c r="CY36" s="15"/>
      <c r="CZ36" s="15"/>
      <c r="DA36" s="15"/>
      <c r="DB36" s="15"/>
      <c r="DC36" s="15"/>
      <c r="DD36" s="15"/>
      <c r="DE36" s="15"/>
      <c r="DF36" s="15"/>
      <c r="DG36" s="15"/>
      <c r="DH36" s="15"/>
      <c r="DI36" s="15"/>
      <c r="DJ36" s="15"/>
      <c r="DK36" s="17">
        <f t="shared" si="451"/>
        <v>0</v>
      </c>
      <c r="DM36" s="15"/>
      <c r="DN36" s="15"/>
      <c r="DO36" s="15"/>
      <c r="DP36" s="15"/>
      <c r="DQ36" s="15"/>
      <c r="DR36" s="15"/>
      <c r="DS36" s="15"/>
      <c r="DT36" s="15"/>
      <c r="DU36" s="15"/>
      <c r="DV36" s="15"/>
      <c r="DW36" s="15"/>
      <c r="DX36" s="15"/>
      <c r="DY36" s="17">
        <f t="shared" si="452"/>
        <v>0</v>
      </c>
      <c r="EA36" s="15"/>
      <c r="EB36" s="15"/>
      <c r="EC36" s="15"/>
      <c r="ED36" s="15"/>
      <c r="EE36" s="15"/>
      <c r="EF36" s="15"/>
      <c r="EG36" s="15"/>
      <c r="EH36" s="15"/>
      <c r="EI36" s="15"/>
      <c r="EJ36" s="15"/>
      <c r="EK36" s="15"/>
      <c r="EL36" s="15"/>
      <c r="EM36" s="17">
        <f t="shared" si="453"/>
        <v>0</v>
      </c>
    </row>
    <row r="37" spans="3:143" s="60" customFormat="1" x14ac:dyDescent="0.25">
      <c r="C37" s="19" t="s">
        <v>20</v>
      </c>
      <c r="E37" s="15">
        <v>150</v>
      </c>
      <c r="F37" s="15">
        <v>150</v>
      </c>
      <c r="G37" s="15">
        <v>150</v>
      </c>
      <c r="H37" s="15">
        <v>750</v>
      </c>
      <c r="I37" s="15">
        <v>750</v>
      </c>
      <c r="J37" s="15">
        <v>750</v>
      </c>
      <c r="K37" s="15">
        <v>750</v>
      </c>
      <c r="L37" s="15">
        <v>750</v>
      </c>
      <c r="M37" s="15">
        <v>750</v>
      </c>
      <c r="N37" s="15">
        <v>750</v>
      </c>
      <c r="O37" s="15">
        <v>750</v>
      </c>
      <c r="P37" s="15">
        <v>750</v>
      </c>
      <c r="Q37" s="17">
        <f t="shared" si="454"/>
        <v>7200</v>
      </c>
      <c r="S37" s="15"/>
      <c r="T37" s="15"/>
      <c r="U37" s="15"/>
      <c r="V37" s="15"/>
      <c r="W37" s="15"/>
      <c r="X37" s="15"/>
      <c r="Y37" s="15"/>
      <c r="Z37" s="15"/>
      <c r="AA37" s="15"/>
      <c r="AB37" s="15"/>
      <c r="AC37" s="15"/>
      <c r="AD37" s="15"/>
      <c r="AE37" s="17">
        <f t="shared" si="455"/>
        <v>0</v>
      </c>
      <c r="AG37" s="15"/>
      <c r="AH37" s="15"/>
      <c r="AI37" s="15"/>
      <c r="AJ37" s="15"/>
      <c r="AK37" s="15"/>
      <c r="AL37" s="15"/>
      <c r="AM37" s="15"/>
      <c r="AN37" s="15"/>
      <c r="AO37" s="15"/>
      <c r="AP37" s="15"/>
      <c r="AQ37" s="15"/>
      <c r="AR37" s="15"/>
      <c r="AS37" s="17">
        <f t="shared" si="446"/>
        <v>0</v>
      </c>
      <c r="AU37" s="15"/>
      <c r="AV37" s="15"/>
      <c r="AW37" s="15"/>
      <c r="AX37" s="15"/>
      <c r="AY37" s="15"/>
      <c r="AZ37" s="15"/>
      <c r="BA37" s="15"/>
      <c r="BB37" s="15"/>
      <c r="BC37" s="15"/>
      <c r="BD37" s="15"/>
      <c r="BE37" s="15"/>
      <c r="BF37" s="15"/>
      <c r="BG37" s="17">
        <f t="shared" si="447"/>
        <v>0</v>
      </c>
      <c r="BI37" s="15"/>
      <c r="BJ37" s="15"/>
      <c r="BK37" s="15"/>
      <c r="BL37" s="15"/>
      <c r="BM37" s="15"/>
      <c r="BN37" s="15"/>
      <c r="BO37" s="15"/>
      <c r="BP37" s="15"/>
      <c r="BQ37" s="15"/>
      <c r="BR37" s="15"/>
      <c r="BS37" s="15"/>
      <c r="BT37" s="15"/>
      <c r="BU37" s="17">
        <f t="shared" si="448"/>
        <v>0</v>
      </c>
      <c r="BW37" s="15"/>
      <c r="BX37" s="15"/>
      <c r="BY37" s="15"/>
      <c r="BZ37" s="15"/>
      <c r="CA37" s="15"/>
      <c r="CB37" s="15"/>
      <c r="CC37" s="15"/>
      <c r="CD37" s="15"/>
      <c r="CE37" s="15"/>
      <c r="CF37" s="15"/>
      <c r="CG37" s="15"/>
      <c r="CH37" s="15"/>
      <c r="CI37" s="17">
        <f t="shared" si="449"/>
        <v>0</v>
      </c>
      <c r="CK37" s="15"/>
      <c r="CL37" s="15"/>
      <c r="CM37" s="15"/>
      <c r="CN37" s="15"/>
      <c r="CO37" s="15"/>
      <c r="CP37" s="15"/>
      <c r="CQ37" s="15"/>
      <c r="CR37" s="15"/>
      <c r="CS37" s="15"/>
      <c r="CT37" s="15"/>
      <c r="CU37" s="15"/>
      <c r="CV37" s="15"/>
      <c r="CW37" s="17">
        <f t="shared" si="450"/>
        <v>0</v>
      </c>
      <c r="CY37" s="15"/>
      <c r="CZ37" s="15"/>
      <c r="DA37" s="15"/>
      <c r="DB37" s="15"/>
      <c r="DC37" s="15"/>
      <c r="DD37" s="15"/>
      <c r="DE37" s="15"/>
      <c r="DF37" s="15"/>
      <c r="DG37" s="15"/>
      <c r="DH37" s="15"/>
      <c r="DI37" s="15"/>
      <c r="DJ37" s="15"/>
      <c r="DK37" s="17">
        <f t="shared" si="451"/>
        <v>0</v>
      </c>
      <c r="DM37" s="15"/>
      <c r="DN37" s="15"/>
      <c r="DO37" s="15"/>
      <c r="DP37" s="15"/>
      <c r="DQ37" s="15"/>
      <c r="DR37" s="15"/>
      <c r="DS37" s="15"/>
      <c r="DT37" s="15"/>
      <c r="DU37" s="15"/>
      <c r="DV37" s="15"/>
      <c r="DW37" s="15"/>
      <c r="DX37" s="15"/>
      <c r="DY37" s="17">
        <f t="shared" si="452"/>
        <v>0</v>
      </c>
      <c r="EA37" s="15"/>
      <c r="EB37" s="15"/>
      <c r="EC37" s="15"/>
      <c r="ED37" s="15"/>
      <c r="EE37" s="15"/>
      <c r="EF37" s="15"/>
      <c r="EG37" s="15"/>
      <c r="EH37" s="15"/>
      <c r="EI37" s="15"/>
      <c r="EJ37" s="15"/>
      <c r="EK37" s="15"/>
      <c r="EL37" s="15"/>
      <c r="EM37" s="17">
        <f t="shared" si="453"/>
        <v>0</v>
      </c>
    </row>
    <row r="38" spans="3:143" s="60" customFormat="1" x14ac:dyDescent="0.25">
      <c r="C38" s="19" t="s">
        <v>21</v>
      </c>
      <c r="E38" s="15"/>
      <c r="F38" s="15"/>
      <c r="G38" s="15"/>
      <c r="H38" s="15">
        <v>600</v>
      </c>
      <c r="I38" s="15">
        <v>1400</v>
      </c>
      <c r="J38" s="15">
        <v>1300</v>
      </c>
      <c r="K38" s="15">
        <v>1500</v>
      </c>
      <c r="L38" s="15">
        <v>200</v>
      </c>
      <c r="M38" s="15">
        <v>1300</v>
      </c>
      <c r="N38" s="15">
        <v>1500</v>
      </c>
      <c r="O38" s="15">
        <v>1400</v>
      </c>
      <c r="P38" s="15">
        <v>1000</v>
      </c>
      <c r="Q38" s="17">
        <f t="shared" si="454"/>
        <v>10200</v>
      </c>
      <c r="S38" s="15"/>
      <c r="T38" s="15"/>
      <c r="U38" s="15"/>
      <c r="V38" s="15"/>
      <c r="W38" s="15"/>
      <c r="X38" s="15"/>
      <c r="Y38" s="15"/>
      <c r="Z38" s="15"/>
      <c r="AA38" s="15"/>
      <c r="AB38" s="15"/>
      <c r="AC38" s="15"/>
      <c r="AD38" s="15"/>
      <c r="AE38" s="17">
        <f t="shared" si="455"/>
        <v>0</v>
      </c>
      <c r="AG38" s="15"/>
      <c r="AH38" s="15"/>
      <c r="AI38" s="15"/>
      <c r="AJ38" s="15"/>
      <c r="AK38" s="15"/>
      <c r="AL38" s="15"/>
      <c r="AM38" s="15"/>
      <c r="AN38" s="15"/>
      <c r="AO38" s="15"/>
      <c r="AP38" s="15"/>
      <c r="AQ38" s="15"/>
      <c r="AR38" s="15"/>
      <c r="AS38" s="17">
        <f t="shared" si="446"/>
        <v>0</v>
      </c>
      <c r="AU38" s="15"/>
      <c r="AV38" s="15"/>
      <c r="AW38" s="15"/>
      <c r="AX38" s="15"/>
      <c r="AY38" s="15"/>
      <c r="AZ38" s="15"/>
      <c r="BA38" s="15"/>
      <c r="BB38" s="15"/>
      <c r="BC38" s="15"/>
      <c r="BD38" s="15"/>
      <c r="BE38" s="15"/>
      <c r="BF38" s="15"/>
      <c r="BG38" s="17">
        <f t="shared" si="447"/>
        <v>0</v>
      </c>
      <c r="BI38" s="15"/>
      <c r="BJ38" s="15"/>
      <c r="BK38" s="15"/>
      <c r="BL38" s="15"/>
      <c r="BM38" s="15"/>
      <c r="BN38" s="15"/>
      <c r="BO38" s="15"/>
      <c r="BP38" s="15"/>
      <c r="BQ38" s="15"/>
      <c r="BR38" s="15"/>
      <c r="BS38" s="15"/>
      <c r="BT38" s="15"/>
      <c r="BU38" s="17">
        <f t="shared" si="448"/>
        <v>0</v>
      </c>
      <c r="BW38" s="15"/>
      <c r="BX38" s="15"/>
      <c r="BY38" s="15"/>
      <c r="BZ38" s="15"/>
      <c r="CA38" s="15"/>
      <c r="CB38" s="15"/>
      <c r="CC38" s="15"/>
      <c r="CD38" s="15"/>
      <c r="CE38" s="15"/>
      <c r="CF38" s="15"/>
      <c r="CG38" s="15"/>
      <c r="CH38" s="15"/>
      <c r="CI38" s="17">
        <f t="shared" si="449"/>
        <v>0</v>
      </c>
      <c r="CK38" s="15"/>
      <c r="CL38" s="15"/>
      <c r="CM38" s="15"/>
      <c r="CN38" s="15"/>
      <c r="CO38" s="15"/>
      <c r="CP38" s="15"/>
      <c r="CQ38" s="15"/>
      <c r="CR38" s="15"/>
      <c r="CS38" s="15"/>
      <c r="CT38" s="15"/>
      <c r="CU38" s="15"/>
      <c r="CV38" s="15"/>
      <c r="CW38" s="17">
        <f t="shared" si="450"/>
        <v>0</v>
      </c>
      <c r="CY38" s="15"/>
      <c r="CZ38" s="15"/>
      <c r="DA38" s="15"/>
      <c r="DB38" s="15"/>
      <c r="DC38" s="15"/>
      <c r="DD38" s="15"/>
      <c r="DE38" s="15"/>
      <c r="DF38" s="15"/>
      <c r="DG38" s="15"/>
      <c r="DH38" s="15"/>
      <c r="DI38" s="15"/>
      <c r="DJ38" s="15"/>
      <c r="DK38" s="17">
        <f t="shared" si="451"/>
        <v>0</v>
      </c>
      <c r="DM38" s="15"/>
      <c r="DN38" s="15"/>
      <c r="DO38" s="15"/>
      <c r="DP38" s="15"/>
      <c r="DQ38" s="15"/>
      <c r="DR38" s="15"/>
      <c r="DS38" s="15"/>
      <c r="DT38" s="15"/>
      <c r="DU38" s="15"/>
      <c r="DV38" s="15"/>
      <c r="DW38" s="15"/>
      <c r="DX38" s="15"/>
      <c r="DY38" s="17">
        <f t="shared" si="452"/>
        <v>0</v>
      </c>
      <c r="EA38" s="15"/>
      <c r="EB38" s="15"/>
      <c r="EC38" s="15"/>
      <c r="ED38" s="15"/>
      <c r="EE38" s="15"/>
      <c r="EF38" s="15"/>
      <c r="EG38" s="15"/>
      <c r="EH38" s="15"/>
      <c r="EI38" s="15"/>
      <c r="EJ38" s="15"/>
      <c r="EK38" s="15"/>
      <c r="EL38" s="15"/>
      <c r="EM38" s="17">
        <f t="shared" si="453"/>
        <v>0</v>
      </c>
    </row>
    <row r="39" spans="3:143" s="60" customFormat="1" x14ac:dyDescent="0.25">
      <c r="C39" s="19" t="s">
        <v>78</v>
      </c>
      <c r="E39" s="15">
        <v>200</v>
      </c>
      <c r="F39" s="15">
        <v>100</v>
      </c>
      <c r="G39" s="15"/>
      <c r="H39" s="15">
        <v>100</v>
      </c>
      <c r="I39" s="15">
        <v>100</v>
      </c>
      <c r="J39" s="15">
        <v>100</v>
      </c>
      <c r="K39" s="15">
        <v>100</v>
      </c>
      <c r="L39" s="15">
        <v>100</v>
      </c>
      <c r="M39" s="15">
        <v>100</v>
      </c>
      <c r="N39" s="15">
        <v>100</v>
      </c>
      <c r="O39" s="15">
        <v>100</v>
      </c>
      <c r="P39" s="15">
        <v>100</v>
      </c>
      <c r="Q39" s="17">
        <f t="shared" si="454"/>
        <v>1200</v>
      </c>
      <c r="S39" s="15"/>
      <c r="T39" s="15"/>
      <c r="U39" s="15"/>
      <c r="V39" s="15"/>
      <c r="W39" s="15"/>
      <c r="X39" s="15"/>
      <c r="Y39" s="15"/>
      <c r="Z39" s="15"/>
      <c r="AA39" s="15"/>
      <c r="AB39" s="15"/>
      <c r="AC39" s="15"/>
      <c r="AD39" s="15"/>
      <c r="AE39" s="15">
        <f t="shared" si="455"/>
        <v>0</v>
      </c>
      <c r="AG39" s="15"/>
      <c r="AH39" s="15"/>
      <c r="AI39" s="15"/>
      <c r="AJ39" s="15"/>
      <c r="AK39" s="15"/>
      <c r="AL39" s="15"/>
      <c r="AM39" s="15"/>
      <c r="AN39" s="15"/>
      <c r="AO39" s="15"/>
      <c r="AP39" s="15"/>
      <c r="AQ39" s="15"/>
      <c r="AR39" s="15"/>
      <c r="AS39" s="15">
        <f t="shared" si="446"/>
        <v>0</v>
      </c>
      <c r="AU39" s="15"/>
      <c r="AV39" s="15"/>
      <c r="AW39" s="15"/>
      <c r="AX39" s="15"/>
      <c r="AY39" s="15"/>
      <c r="AZ39" s="15"/>
      <c r="BA39" s="15"/>
      <c r="BB39" s="15"/>
      <c r="BC39" s="15"/>
      <c r="BD39" s="15"/>
      <c r="BE39" s="15"/>
      <c r="BF39" s="15"/>
      <c r="BG39" s="15">
        <f t="shared" si="447"/>
        <v>0</v>
      </c>
      <c r="BI39" s="15"/>
      <c r="BJ39" s="15"/>
      <c r="BK39" s="15"/>
      <c r="BL39" s="15"/>
      <c r="BM39" s="15"/>
      <c r="BN39" s="15"/>
      <c r="BO39" s="15"/>
      <c r="BP39" s="15"/>
      <c r="BQ39" s="15"/>
      <c r="BR39" s="15"/>
      <c r="BS39" s="15"/>
      <c r="BT39" s="15"/>
      <c r="BU39" s="15">
        <f t="shared" si="448"/>
        <v>0</v>
      </c>
      <c r="BW39" s="15"/>
      <c r="BX39" s="15"/>
      <c r="BY39" s="15"/>
      <c r="BZ39" s="15"/>
      <c r="CA39" s="15"/>
      <c r="CB39" s="15"/>
      <c r="CC39" s="15"/>
      <c r="CD39" s="15"/>
      <c r="CE39" s="15"/>
      <c r="CF39" s="15"/>
      <c r="CG39" s="15"/>
      <c r="CH39" s="15"/>
      <c r="CI39" s="15">
        <f t="shared" si="449"/>
        <v>0</v>
      </c>
      <c r="CK39" s="15"/>
      <c r="CL39" s="15"/>
      <c r="CM39" s="15"/>
      <c r="CN39" s="15"/>
      <c r="CO39" s="15"/>
      <c r="CP39" s="15"/>
      <c r="CQ39" s="15"/>
      <c r="CR39" s="15"/>
      <c r="CS39" s="15"/>
      <c r="CT39" s="15"/>
      <c r="CU39" s="15"/>
      <c r="CV39" s="15"/>
      <c r="CW39" s="15">
        <f t="shared" si="450"/>
        <v>0</v>
      </c>
      <c r="CY39" s="15"/>
      <c r="CZ39" s="15"/>
      <c r="DA39" s="15"/>
      <c r="DB39" s="15"/>
      <c r="DC39" s="15"/>
      <c r="DD39" s="15"/>
      <c r="DE39" s="15"/>
      <c r="DF39" s="15"/>
      <c r="DG39" s="15"/>
      <c r="DH39" s="15"/>
      <c r="DI39" s="15"/>
      <c r="DJ39" s="15"/>
      <c r="DK39" s="15">
        <f t="shared" si="451"/>
        <v>0</v>
      </c>
      <c r="DM39" s="15"/>
      <c r="DN39" s="15"/>
      <c r="DO39" s="15"/>
      <c r="DP39" s="15"/>
      <c r="DQ39" s="15"/>
      <c r="DR39" s="15"/>
      <c r="DS39" s="15"/>
      <c r="DT39" s="15"/>
      <c r="DU39" s="15"/>
      <c r="DV39" s="15"/>
      <c r="DW39" s="15"/>
      <c r="DX39" s="15"/>
      <c r="DY39" s="15">
        <f t="shared" si="452"/>
        <v>0</v>
      </c>
      <c r="EA39" s="15"/>
      <c r="EB39" s="15"/>
      <c r="EC39" s="15"/>
      <c r="ED39" s="15"/>
      <c r="EE39" s="15"/>
      <c r="EF39" s="15"/>
      <c r="EG39" s="15"/>
      <c r="EH39" s="15"/>
      <c r="EI39" s="15"/>
      <c r="EJ39" s="15"/>
      <c r="EK39" s="15"/>
      <c r="EL39" s="15"/>
      <c r="EM39" s="15">
        <f t="shared" si="453"/>
        <v>0</v>
      </c>
    </row>
    <row r="40" spans="3:143" s="60" customFormat="1" hidden="1" x14ac:dyDescent="0.25">
      <c r="C40" s="19" t="s">
        <v>22</v>
      </c>
      <c r="E40" s="15"/>
      <c r="F40" s="15"/>
      <c r="G40" s="15"/>
      <c r="H40" s="15"/>
      <c r="I40" s="15"/>
      <c r="J40" s="15"/>
      <c r="K40" s="15"/>
      <c r="L40" s="15"/>
      <c r="M40" s="15"/>
      <c r="N40" s="15"/>
      <c r="O40" s="15"/>
      <c r="P40" s="15"/>
      <c r="Q40" s="17">
        <f t="shared" si="454"/>
        <v>0</v>
      </c>
      <c r="S40" s="15"/>
      <c r="T40" s="15"/>
      <c r="U40" s="15"/>
      <c r="V40" s="15"/>
      <c r="W40" s="15"/>
      <c r="X40" s="15"/>
      <c r="Y40" s="15"/>
      <c r="Z40" s="15"/>
      <c r="AA40" s="15"/>
      <c r="AB40" s="15"/>
      <c r="AC40" s="15"/>
      <c r="AD40" s="15"/>
      <c r="AE40" s="15">
        <f t="shared" si="455"/>
        <v>0</v>
      </c>
      <c r="AG40" s="15"/>
      <c r="AH40" s="15"/>
      <c r="AI40" s="15"/>
      <c r="AJ40" s="15"/>
      <c r="AK40" s="15"/>
      <c r="AL40" s="15"/>
      <c r="AM40" s="15"/>
      <c r="AN40" s="15"/>
      <c r="AO40" s="15"/>
      <c r="AP40" s="15"/>
      <c r="AQ40" s="15"/>
      <c r="AR40" s="15"/>
      <c r="AS40" s="15">
        <f t="shared" si="446"/>
        <v>0</v>
      </c>
      <c r="AU40" s="15"/>
      <c r="AV40" s="15"/>
      <c r="AW40" s="15"/>
      <c r="AX40" s="15"/>
      <c r="AY40" s="15"/>
      <c r="AZ40" s="15"/>
      <c r="BA40" s="15"/>
      <c r="BB40" s="15"/>
      <c r="BC40" s="15"/>
      <c r="BD40" s="15"/>
      <c r="BE40" s="15"/>
      <c r="BF40" s="15"/>
      <c r="BG40" s="15">
        <f t="shared" si="447"/>
        <v>0</v>
      </c>
      <c r="BI40" s="15"/>
      <c r="BJ40" s="15"/>
      <c r="BK40" s="15"/>
      <c r="BL40" s="15"/>
      <c r="BM40" s="15"/>
      <c r="BN40" s="15"/>
      <c r="BO40" s="15"/>
      <c r="BP40" s="15"/>
      <c r="BQ40" s="15"/>
      <c r="BR40" s="15"/>
      <c r="BS40" s="15"/>
      <c r="BT40" s="15"/>
      <c r="BU40" s="15">
        <f t="shared" si="448"/>
        <v>0</v>
      </c>
      <c r="BW40" s="15"/>
      <c r="BX40" s="15"/>
      <c r="BY40" s="15"/>
      <c r="BZ40" s="15"/>
      <c r="CA40" s="15"/>
      <c r="CB40" s="15"/>
      <c r="CC40" s="15"/>
      <c r="CD40" s="15"/>
      <c r="CE40" s="15"/>
      <c r="CF40" s="15"/>
      <c r="CG40" s="15"/>
      <c r="CH40" s="15"/>
      <c r="CI40" s="15">
        <f t="shared" si="449"/>
        <v>0</v>
      </c>
      <c r="CK40" s="15"/>
      <c r="CL40" s="15"/>
      <c r="CM40" s="15"/>
      <c r="CN40" s="15"/>
      <c r="CO40" s="15"/>
      <c r="CP40" s="15"/>
      <c r="CQ40" s="15"/>
      <c r="CR40" s="15"/>
      <c r="CS40" s="15"/>
      <c r="CT40" s="15"/>
      <c r="CU40" s="15"/>
      <c r="CV40" s="15"/>
      <c r="CW40" s="15">
        <f t="shared" si="450"/>
        <v>0</v>
      </c>
      <c r="CY40" s="15"/>
      <c r="CZ40" s="15"/>
      <c r="DA40" s="15"/>
      <c r="DB40" s="15"/>
      <c r="DC40" s="15"/>
      <c r="DD40" s="15"/>
      <c r="DE40" s="15"/>
      <c r="DF40" s="15"/>
      <c r="DG40" s="15"/>
      <c r="DH40" s="15"/>
      <c r="DI40" s="15"/>
      <c r="DJ40" s="15"/>
      <c r="DK40" s="15">
        <f t="shared" si="451"/>
        <v>0</v>
      </c>
      <c r="DM40" s="15"/>
      <c r="DN40" s="15"/>
      <c r="DO40" s="15"/>
      <c r="DP40" s="15"/>
      <c r="DQ40" s="15"/>
      <c r="DR40" s="15"/>
      <c r="DS40" s="15"/>
      <c r="DT40" s="15"/>
      <c r="DU40" s="15"/>
      <c r="DV40" s="15"/>
      <c r="DW40" s="15"/>
      <c r="DX40" s="15"/>
      <c r="DY40" s="15">
        <f t="shared" si="452"/>
        <v>0</v>
      </c>
      <c r="EA40" s="15"/>
      <c r="EB40" s="15"/>
      <c r="EC40" s="15"/>
      <c r="ED40" s="15"/>
      <c r="EE40" s="15"/>
      <c r="EF40" s="15"/>
      <c r="EG40" s="15"/>
      <c r="EH40" s="15"/>
      <c r="EI40" s="15"/>
      <c r="EJ40" s="15"/>
      <c r="EK40" s="15"/>
      <c r="EL40" s="15"/>
      <c r="EM40" s="15">
        <f t="shared" si="453"/>
        <v>0</v>
      </c>
    </row>
    <row r="41" spans="3:143" s="60" customFormat="1" hidden="1" x14ac:dyDescent="0.25">
      <c r="C41" s="19" t="s">
        <v>22</v>
      </c>
      <c r="E41" s="15"/>
      <c r="F41" s="15"/>
      <c r="G41" s="15"/>
      <c r="H41" s="15"/>
      <c r="I41" s="15"/>
      <c r="J41" s="15"/>
      <c r="K41" s="15"/>
      <c r="L41" s="15"/>
      <c r="M41" s="15"/>
      <c r="N41" s="15"/>
      <c r="O41" s="15"/>
      <c r="P41" s="15"/>
      <c r="Q41" s="17">
        <f t="shared" si="454"/>
        <v>0</v>
      </c>
      <c r="S41" s="15"/>
      <c r="T41" s="15"/>
      <c r="U41" s="15"/>
      <c r="V41" s="15"/>
      <c r="W41" s="15"/>
      <c r="X41" s="15"/>
      <c r="Y41" s="15"/>
      <c r="Z41" s="15"/>
      <c r="AA41" s="15"/>
      <c r="AB41" s="15"/>
      <c r="AC41" s="15"/>
      <c r="AD41" s="15"/>
      <c r="AE41" s="15">
        <f t="shared" si="455"/>
        <v>0</v>
      </c>
      <c r="AG41" s="15"/>
      <c r="AH41" s="15"/>
      <c r="AI41" s="15"/>
      <c r="AJ41" s="15"/>
      <c r="AK41" s="15"/>
      <c r="AL41" s="15"/>
      <c r="AM41" s="15"/>
      <c r="AN41" s="15"/>
      <c r="AO41" s="15"/>
      <c r="AP41" s="15"/>
      <c r="AQ41" s="15"/>
      <c r="AR41" s="15"/>
      <c r="AS41" s="15">
        <f t="shared" si="446"/>
        <v>0</v>
      </c>
      <c r="AU41" s="15"/>
      <c r="AV41" s="15"/>
      <c r="AW41" s="15"/>
      <c r="AX41" s="15"/>
      <c r="AY41" s="15"/>
      <c r="AZ41" s="15"/>
      <c r="BA41" s="15"/>
      <c r="BB41" s="15"/>
      <c r="BC41" s="15"/>
      <c r="BD41" s="15"/>
      <c r="BE41" s="15"/>
      <c r="BF41" s="15"/>
      <c r="BG41" s="15">
        <f t="shared" si="447"/>
        <v>0</v>
      </c>
      <c r="BI41" s="15"/>
      <c r="BJ41" s="15"/>
      <c r="BK41" s="15"/>
      <c r="BL41" s="15"/>
      <c r="BM41" s="15"/>
      <c r="BN41" s="15"/>
      <c r="BO41" s="15"/>
      <c r="BP41" s="15"/>
      <c r="BQ41" s="15"/>
      <c r="BR41" s="15"/>
      <c r="BS41" s="15"/>
      <c r="BT41" s="15"/>
      <c r="BU41" s="15">
        <f t="shared" si="448"/>
        <v>0</v>
      </c>
      <c r="BW41" s="15"/>
      <c r="BX41" s="15"/>
      <c r="BY41" s="15"/>
      <c r="BZ41" s="15"/>
      <c r="CA41" s="15"/>
      <c r="CB41" s="15"/>
      <c r="CC41" s="15"/>
      <c r="CD41" s="15"/>
      <c r="CE41" s="15"/>
      <c r="CF41" s="15"/>
      <c r="CG41" s="15"/>
      <c r="CH41" s="15"/>
      <c r="CI41" s="15">
        <f t="shared" si="449"/>
        <v>0</v>
      </c>
      <c r="CK41" s="15"/>
      <c r="CL41" s="15"/>
      <c r="CM41" s="15"/>
      <c r="CN41" s="15"/>
      <c r="CO41" s="15"/>
      <c r="CP41" s="15"/>
      <c r="CQ41" s="15"/>
      <c r="CR41" s="15"/>
      <c r="CS41" s="15"/>
      <c r="CT41" s="15"/>
      <c r="CU41" s="15"/>
      <c r="CV41" s="15"/>
      <c r="CW41" s="15">
        <f t="shared" si="450"/>
        <v>0</v>
      </c>
      <c r="CY41" s="15"/>
      <c r="CZ41" s="15"/>
      <c r="DA41" s="15"/>
      <c r="DB41" s="15"/>
      <c r="DC41" s="15"/>
      <c r="DD41" s="15"/>
      <c r="DE41" s="15"/>
      <c r="DF41" s="15"/>
      <c r="DG41" s="15"/>
      <c r="DH41" s="15"/>
      <c r="DI41" s="15"/>
      <c r="DJ41" s="15"/>
      <c r="DK41" s="15">
        <f t="shared" si="451"/>
        <v>0</v>
      </c>
      <c r="DM41" s="15"/>
      <c r="DN41" s="15"/>
      <c r="DO41" s="15"/>
      <c r="DP41" s="15"/>
      <c r="DQ41" s="15"/>
      <c r="DR41" s="15"/>
      <c r="DS41" s="15"/>
      <c r="DT41" s="15"/>
      <c r="DU41" s="15"/>
      <c r="DV41" s="15"/>
      <c r="DW41" s="15"/>
      <c r="DX41" s="15"/>
      <c r="DY41" s="15">
        <f t="shared" si="452"/>
        <v>0</v>
      </c>
      <c r="EA41" s="15"/>
      <c r="EB41" s="15"/>
      <c r="EC41" s="15"/>
      <c r="ED41" s="15"/>
      <c r="EE41" s="15"/>
      <c r="EF41" s="15"/>
      <c r="EG41" s="15"/>
      <c r="EH41" s="15"/>
      <c r="EI41" s="15"/>
      <c r="EJ41" s="15"/>
      <c r="EK41" s="15"/>
      <c r="EL41" s="15"/>
      <c r="EM41" s="15">
        <f t="shared" si="453"/>
        <v>0</v>
      </c>
    </row>
    <row r="42" spans="3:143" s="60" customFormat="1" hidden="1" x14ac:dyDescent="0.25">
      <c r="C42" s="19" t="s">
        <v>22</v>
      </c>
      <c r="E42" s="15"/>
      <c r="F42" s="15"/>
      <c r="G42" s="15"/>
      <c r="H42" s="15"/>
      <c r="I42" s="15"/>
      <c r="J42" s="15"/>
      <c r="K42" s="15"/>
      <c r="L42" s="15"/>
      <c r="M42" s="15"/>
      <c r="N42" s="15"/>
      <c r="O42" s="15"/>
      <c r="P42" s="15"/>
      <c r="Q42" s="17">
        <f t="shared" si="454"/>
        <v>0</v>
      </c>
      <c r="S42" s="15"/>
      <c r="T42" s="15"/>
      <c r="U42" s="15"/>
      <c r="V42" s="15"/>
      <c r="W42" s="15"/>
      <c r="X42" s="15"/>
      <c r="Y42" s="15"/>
      <c r="Z42" s="15"/>
      <c r="AA42" s="15"/>
      <c r="AB42" s="15"/>
      <c r="AC42" s="15"/>
      <c r="AD42" s="15"/>
      <c r="AE42" s="15">
        <f t="shared" si="455"/>
        <v>0</v>
      </c>
      <c r="AG42" s="15"/>
      <c r="AH42" s="15"/>
      <c r="AI42" s="15"/>
      <c r="AJ42" s="15"/>
      <c r="AK42" s="15"/>
      <c r="AL42" s="15"/>
      <c r="AM42" s="15"/>
      <c r="AN42" s="15"/>
      <c r="AO42" s="15"/>
      <c r="AP42" s="15"/>
      <c r="AQ42" s="15"/>
      <c r="AR42" s="15"/>
      <c r="AS42" s="15">
        <f t="shared" si="446"/>
        <v>0</v>
      </c>
      <c r="AU42" s="15"/>
      <c r="AV42" s="15"/>
      <c r="AW42" s="15"/>
      <c r="AX42" s="15"/>
      <c r="AY42" s="15"/>
      <c r="AZ42" s="15"/>
      <c r="BA42" s="15"/>
      <c r="BB42" s="15"/>
      <c r="BC42" s="15"/>
      <c r="BD42" s="15"/>
      <c r="BE42" s="15"/>
      <c r="BF42" s="15"/>
      <c r="BG42" s="15">
        <f t="shared" si="447"/>
        <v>0</v>
      </c>
      <c r="BI42" s="15"/>
      <c r="BJ42" s="15"/>
      <c r="BK42" s="15"/>
      <c r="BL42" s="15"/>
      <c r="BM42" s="15"/>
      <c r="BN42" s="15"/>
      <c r="BO42" s="15"/>
      <c r="BP42" s="15"/>
      <c r="BQ42" s="15"/>
      <c r="BR42" s="15"/>
      <c r="BS42" s="15"/>
      <c r="BT42" s="15"/>
      <c r="BU42" s="15">
        <f t="shared" si="448"/>
        <v>0</v>
      </c>
      <c r="BW42" s="15"/>
      <c r="BX42" s="15"/>
      <c r="BY42" s="15"/>
      <c r="BZ42" s="15"/>
      <c r="CA42" s="15"/>
      <c r="CB42" s="15"/>
      <c r="CC42" s="15"/>
      <c r="CD42" s="15"/>
      <c r="CE42" s="15"/>
      <c r="CF42" s="15"/>
      <c r="CG42" s="15"/>
      <c r="CH42" s="15"/>
      <c r="CI42" s="15">
        <f t="shared" si="449"/>
        <v>0</v>
      </c>
      <c r="CK42" s="15"/>
      <c r="CL42" s="15"/>
      <c r="CM42" s="15"/>
      <c r="CN42" s="15"/>
      <c r="CO42" s="15"/>
      <c r="CP42" s="15"/>
      <c r="CQ42" s="15"/>
      <c r="CR42" s="15"/>
      <c r="CS42" s="15"/>
      <c r="CT42" s="15"/>
      <c r="CU42" s="15"/>
      <c r="CV42" s="15"/>
      <c r="CW42" s="15">
        <f t="shared" si="450"/>
        <v>0</v>
      </c>
      <c r="CY42" s="15"/>
      <c r="CZ42" s="15"/>
      <c r="DA42" s="15"/>
      <c r="DB42" s="15"/>
      <c r="DC42" s="15"/>
      <c r="DD42" s="15"/>
      <c r="DE42" s="15"/>
      <c r="DF42" s="15"/>
      <c r="DG42" s="15"/>
      <c r="DH42" s="15"/>
      <c r="DI42" s="15"/>
      <c r="DJ42" s="15"/>
      <c r="DK42" s="15">
        <f t="shared" si="451"/>
        <v>0</v>
      </c>
      <c r="DM42" s="15"/>
      <c r="DN42" s="15"/>
      <c r="DO42" s="15"/>
      <c r="DP42" s="15"/>
      <c r="DQ42" s="15"/>
      <c r="DR42" s="15"/>
      <c r="DS42" s="15"/>
      <c r="DT42" s="15"/>
      <c r="DU42" s="15"/>
      <c r="DV42" s="15"/>
      <c r="DW42" s="15"/>
      <c r="DX42" s="15"/>
      <c r="DY42" s="15">
        <f t="shared" si="452"/>
        <v>0</v>
      </c>
      <c r="EA42" s="15"/>
      <c r="EB42" s="15"/>
      <c r="EC42" s="15"/>
      <c r="ED42" s="15"/>
      <c r="EE42" s="15"/>
      <c r="EF42" s="15"/>
      <c r="EG42" s="15"/>
      <c r="EH42" s="15"/>
      <c r="EI42" s="15"/>
      <c r="EJ42" s="15"/>
      <c r="EK42" s="15"/>
      <c r="EL42" s="15"/>
      <c r="EM42" s="15">
        <f t="shared" si="453"/>
        <v>0</v>
      </c>
    </row>
    <row r="43" spans="3:143" s="60" customFormat="1" hidden="1" x14ac:dyDescent="0.25">
      <c r="C43" s="19" t="s">
        <v>22</v>
      </c>
      <c r="E43" s="15"/>
      <c r="F43" s="15"/>
      <c r="G43" s="15"/>
      <c r="H43" s="15"/>
      <c r="I43" s="15"/>
      <c r="J43" s="15"/>
      <c r="K43" s="15"/>
      <c r="L43" s="15"/>
      <c r="M43" s="15"/>
      <c r="N43" s="15"/>
      <c r="O43" s="15"/>
      <c r="P43" s="15"/>
      <c r="Q43" s="17">
        <f t="shared" si="454"/>
        <v>0</v>
      </c>
      <c r="S43" s="15"/>
      <c r="T43" s="15"/>
      <c r="U43" s="15"/>
      <c r="V43" s="15"/>
      <c r="W43" s="15"/>
      <c r="X43" s="15"/>
      <c r="Y43" s="15"/>
      <c r="Z43" s="15"/>
      <c r="AA43" s="15"/>
      <c r="AB43" s="15"/>
      <c r="AC43" s="15"/>
      <c r="AD43" s="15"/>
      <c r="AE43" s="15">
        <f t="shared" si="455"/>
        <v>0</v>
      </c>
      <c r="AG43" s="15"/>
      <c r="AH43" s="15"/>
      <c r="AI43" s="15"/>
      <c r="AJ43" s="15"/>
      <c r="AK43" s="15"/>
      <c r="AL43" s="15"/>
      <c r="AM43" s="15"/>
      <c r="AN43" s="15"/>
      <c r="AO43" s="15"/>
      <c r="AP43" s="15"/>
      <c r="AQ43" s="15"/>
      <c r="AR43" s="15"/>
      <c r="AS43" s="15">
        <f t="shared" si="446"/>
        <v>0</v>
      </c>
      <c r="AU43" s="15"/>
      <c r="AV43" s="15"/>
      <c r="AW43" s="15"/>
      <c r="AX43" s="15"/>
      <c r="AY43" s="15"/>
      <c r="AZ43" s="15"/>
      <c r="BA43" s="15"/>
      <c r="BB43" s="15"/>
      <c r="BC43" s="15"/>
      <c r="BD43" s="15"/>
      <c r="BE43" s="15"/>
      <c r="BF43" s="15"/>
      <c r="BG43" s="15">
        <f t="shared" si="447"/>
        <v>0</v>
      </c>
      <c r="BI43" s="15"/>
      <c r="BJ43" s="15"/>
      <c r="BK43" s="15"/>
      <c r="BL43" s="15"/>
      <c r="BM43" s="15"/>
      <c r="BN43" s="15"/>
      <c r="BO43" s="15"/>
      <c r="BP43" s="15"/>
      <c r="BQ43" s="15"/>
      <c r="BR43" s="15"/>
      <c r="BS43" s="15"/>
      <c r="BT43" s="15"/>
      <c r="BU43" s="15">
        <f t="shared" si="448"/>
        <v>0</v>
      </c>
      <c r="BW43" s="15"/>
      <c r="BX43" s="15"/>
      <c r="BY43" s="15"/>
      <c r="BZ43" s="15"/>
      <c r="CA43" s="15"/>
      <c r="CB43" s="15"/>
      <c r="CC43" s="15"/>
      <c r="CD43" s="15"/>
      <c r="CE43" s="15"/>
      <c r="CF43" s="15"/>
      <c r="CG43" s="15"/>
      <c r="CH43" s="15"/>
      <c r="CI43" s="15">
        <f t="shared" si="449"/>
        <v>0</v>
      </c>
      <c r="CK43" s="15"/>
      <c r="CL43" s="15"/>
      <c r="CM43" s="15"/>
      <c r="CN43" s="15"/>
      <c r="CO43" s="15"/>
      <c r="CP43" s="15"/>
      <c r="CQ43" s="15"/>
      <c r="CR43" s="15"/>
      <c r="CS43" s="15"/>
      <c r="CT43" s="15"/>
      <c r="CU43" s="15"/>
      <c r="CV43" s="15"/>
      <c r="CW43" s="15">
        <f t="shared" si="450"/>
        <v>0</v>
      </c>
      <c r="CY43" s="15"/>
      <c r="CZ43" s="15"/>
      <c r="DA43" s="15"/>
      <c r="DB43" s="15"/>
      <c r="DC43" s="15"/>
      <c r="DD43" s="15"/>
      <c r="DE43" s="15"/>
      <c r="DF43" s="15"/>
      <c r="DG43" s="15"/>
      <c r="DH43" s="15"/>
      <c r="DI43" s="15"/>
      <c r="DJ43" s="15"/>
      <c r="DK43" s="15">
        <f t="shared" si="451"/>
        <v>0</v>
      </c>
      <c r="DM43" s="15"/>
      <c r="DN43" s="15"/>
      <c r="DO43" s="15"/>
      <c r="DP43" s="15"/>
      <c r="DQ43" s="15"/>
      <c r="DR43" s="15"/>
      <c r="DS43" s="15"/>
      <c r="DT43" s="15"/>
      <c r="DU43" s="15"/>
      <c r="DV43" s="15"/>
      <c r="DW43" s="15"/>
      <c r="DX43" s="15"/>
      <c r="DY43" s="15">
        <f t="shared" si="452"/>
        <v>0</v>
      </c>
      <c r="EA43" s="15"/>
      <c r="EB43" s="15"/>
      <c r="EC43" s="15"/>
      <c r="ED43" s="15"/>
      <c r="EE43" s="15"/>
      <c r="EF43" s="15"/>
      <c r="EG43" s="15"/>
      <c r="EH43" s="15"/>
      <c r="EI43" s="15"/>
      <c r="EJ43" s="15"/>
      <c r="EK43" s="15"/>
      <c r="EL43" s="15"/>
      <c r="EM43" s="15">
        <f t="shared" si="453"/>
        <v>0</v>
      </c>
    </row>
    <row r="44" spans="3:143" s="60" customFormat="1" hidden="1" x14ac:dyDescent="0.25">
      <c r="C44" s="19" t="s">
        <v>22</v>
      </c>
      <c r="E44" s="15"/>
      <c r="F44" s="15"/>
      <c r="G44" s="15"/>
      <c r="H44" s="15"/>
      <c r="I44" s="15"/>
      <c r="J44" s="15"/>
      <c r="K44" s="15"/>
      <c r="L44" s="15"/>
      <c r="M44" s="15"/>
      <c r="N44" s="15"/>
      <c r="O44" s="15"/>
      <c r="P44" s="15"/>
      <c r="Q44" s="17">
        <f>SUM(E44:P44)</f>
        <v>0</v>
      </c>
      <c r="S44" s="15"/>
      <c r="T44" s="15"/>
      <c r="U44" s="15"/>
      <c r="V44" s="15"/>
      <c r="W44" s="15"/>
      <c r="X44" s="15"/>
      <c r="Y44" s="15"/>
      <c r="Z44" s="15"/>
      <c r="AA44" s="15"/>
      <c r="AB44" s="15"/>
      <c r="AC44" s="15"/>
      <c r="AD44" s="15"/>
      <c r="AE44" s="15">
        <f t="shared" si="455"/>
        <v>0</v>
      </c>
      <c r="AG44" s="15"/>
      <c r="AH44" s="15"/>
      <c r="AI44" s="15"/>
      <c r="AJ44" s="15"/>
      <c r="AK44" s="15"/>
      <c r="AL44" s="15"/>
      <c r="AM44" s="15"/>
      <c r="AN44" s="15"/>
      <c r="AO44" s="15"/>
      <c r="AP44" s="15"/>
      <c r="AQ44" s="15"/>
      <c r="AR44" s="15"/>
      <c r="AS44" s="15">
        <f t="shared" si="446"/>
        <v>0</v>
      </c>
      <c r="AU44" s="15"/>
      <c r="AV44" s="15"/>
      <c r="AW44" s="15"/>
      <c r="AX44" s="15"/>
      <c r="AY44" s="15"/>
      <c r="AZ44" s="15"/>
      <c r="BA44" s="15"/>
      <c r="BB44" s="15"/>
      <c r="BC44" s="15"/>
      <c r="BD44" s="15"/>
      <c r="BE44" s="15"/>
      <c r="BF44" s="15"/>
      <c r="BG44" s="15">
        <f t="shared" si="447"/>
        <v>0</v>
      </c>
      <c r="BI44" s="15"/>
      <c r="BJ44" s="15"/>
      <c r="BK44" s="15"/>
      <c r="BL44" s="15"/>
      <c r="BM44" s="15"/>
      <c r="BN44" s="15"/>
      <c r="BO44" s="15"/>
      <c r="BP44" s="15"/>
      <c r="BQ44" s="15"/>
      <c r="BR44" s="15"/>
      <c r="BS44" s="15"/>
      <c r="BT44" s="15"/>
      <c r="BU44" s="15">
        <f t="shared" si="448"/>
        <v>0</v>
      </c>
      <c r="BW44" s="15"/>
      <c r="BX44" s="15"/>
      <c r="BY44" s="15"/>
      <c r="BZ44" s="15"/>
      <c r="CA44" s="15"/>
      <c r="CB44" s="15"/>
      <c r="CC44" s="15"/>
      <c r="CD44" s="15"/>
      <c r="CE44" s="15"/>
      <c r="CF44" s="15"/>
      <c r="CG44" s="15"/>
      <c r="CH44" s="15"/>
      <c r="CI44" s="15">
        <f t="shared" si="449"/>
        <v>0</v>
      </c>
      <c r="CK44" s="15"/>
      <c r="CL44" s="15"/>
      <c r="CM44" s="15"/>
      <c r="CN44" s="15"/>
      <c r="CO44" s="15"/>
      <c r="CP44" s="15"/>
      <c r="CQ44" s="15"/>
      <c r="CR44" s="15"/>
      <c r="CS44" s="15"/>
      <c r="CT44" s="15"/>
      <c r="CU44" s="15"/>
      <c r="CV44" s="15"/>
      <c r="CW44" s="15">
        <f t="shared" si="450"/>
        <v>0</v>
      </c>
      <c r="CY44" s="15"/>
      <c r="CZ44" s="15"/>
      <c r="DA44" s="15"/>
      <c r="DB44" s="15"/>
      <c r="DC44" s="15"/>
      <c r="DD44" s="15"/>
      <c r="DE44" s="15"/>
      <c r="DF44" s="15"/>
      <c r="DG44" s="15"/>
      <c r="DH44" s="15"/>
      <c r="DI44" s="15"/>
      <c r="DJ44" s="15"/>
      <c r="DK44" s="15">
        <f t="shared" si="451"/>
        <v>0</v>
      </c>
      <c r="DM44" s="15"/>
      <c r="DN44" s="15"/>
      <c r="DO44" s="15"/>
      <c r="DP44" s="15"/>
      <c r="DQ44" s="15"/>
      <c r="DR44" s="15"/>
      <c r="DS44" s="15"/>
      <c r="DT44" s="15"/>
      <c r="DU44" s="15"/>
      <c r="DV44" s="15"/>
      <c r="DW44" s="15"/>
      <c r="DX44" s="15"/>
      <c r="DY44" s="15">
        <f t="shared" si="452"/>
        <v>0</v>
      </c>
      <c r="EA44" s="15"/>
      <c r="EB44" s="15"/>
      <c r="EC44" s="15"/>
      <c r="ED44" s="15"/>
      <c r="EE44" s="15"/>
      <c r="EF44" s="15"/>
      <c r="EG44" s="15"/>
      <c r="EH44" s="15"/>
      <c r="EI44" s="15"/>
      <c r="EJ44" s="15"/>
      <c r="EK44" s="15"/>
      <c r="EL44" s="15"/>
      <c r="EM44" s="15">
        <f t="shared" si="453"/>
        <v>0</v>
      </c>
    </row>
    <row r="45" spans="3:143" s="60" customFormat="1" x14ac:dyDescent="0.25">
      <c r="C45" s="62" t="s">
        <v>7</v>
      </c>
      <c r="E45" s="18" cm="1">
        <f t="array" aca="1" ref="E45" ca="1">SUM(INDIRECT(ADDRESS(werte_min_row,COLUMN())&amp;":"&amp;ADDRESS(werte_max_row,COLUMN())))</f>
        <v>1750</v>
      </c>
      <c r="F45" s="18" cm="1">
        <f t="array" aca="1" ref="F45" ca="1">SUM(INDIRECT(ADDRESS(werte_min_row,COLUMN())&amp;":"&amp;ADDRESS(werte_max_row,COLUMN())))</f>
        <v>1650</v>
      </c>
      <c r="G45" s="18" cm="1">
        <f t="array" aca="1" ref="G45" ca="1">SUM(INDIRECT(ADDRESS(werte_min_row,COLUMN())&amp;":"&amp;ADDRESS(werte_max_row,COLUMN())))</f>
        <v>1550</v>
      </c>
      <c r="H45" s="18" cm="1">
        <f t="array" aca="1" ref="H45" ca="1">SUM(INDIRECT(ADDRESS(werte_min_row,COLUMN())&amp;":"&amp;ADDRESS(werte_max_row,COLUMN())))</f>
        <v>1850</v>
      </c>
      <c r="I45" s="18" cm="1">
        <f t="array" aca="1" ref="I45" ca="1">SUM(INDIRECT(ADDRESS(werte_min_row,COLUMN())&amp;":"&amp;ADDRESS(werte_max_row,COLUMN())))</f>
        <v>2650</v>
      </c>
      <c r="J45" s="18" cm="1">
        <f t="array" aca="1" ref="J45" ca="1">SUM(INDIRECT(ADDRESS(werte_min_row,COLUMN())&amp;":"&amp;ADDRESS(werte_max_row,COLUMN())))</f>
        <v>2550</v>
      </c>
      <c r="K45" s="18" cm="1">
        <f t="array" aca="1" ref="K45" ca="1">SUM(INDIRECT(ADDRESS(werte_min_row,COLUMN())&amp;":"&amp;ADDRESS(werte_max_row,COLUMN())))</f>
        <v>2750</v>
      </c>
      <c r="L45" s="18" cm="1">
        <f t="array" aca="1" ref="L45" ca="1">SUM(INDIRECT(ADDRESS(werte_min_row,COLUMN())&amp;":"&amp;ADDRESS(werte_max_row,COLUMN())))</f>
        <v>1450</v>
      </c>
      <c r="M45" s="18" cm="1">
        <f t="array" aca="1" ref="M45" ca="1">SUM(INDIRECT(ADDRESS(werte_min_row,COLUMN())&amp;":"&amp;ADDRESS(werte_max_row,COLUMN())))</f>
        <v>2550</v>
      </c>
      <c r="N45" s="18" cm="1">
        <f t="array" aca="1" ref="N45" ca="1">SUM(INDIRECT(ADDRESS(werte_min_row,COLUMN())&amp;":"&amp;ADDRESS(werte_max_row,COLUMN())))</f>
        <v>2750</v>
      </c>
      <c r="O45" s="18" cm="1">
        <f t="array" aca="1" ref="O45" ca="1">SUM(INDIRECT(ADDRESS(werte_min_row,COLUMN())&amp;":"&amp;ADDRESS(werte_max_row,COLUMN())))</f>
        <v>2650</v>
      </c>
      <c r="P45" s="18" cm="1">
        <f t="array" aca="1" ref="P45" ca="1">SUM(INDIRECT(ADDRESS(werte_min_row,COLUMN())&amp;":"&amp;ADDRESS(werte_max_row,COLUMN())))</f>
        <v>2250</v>
      </c>
      <c r="Q45" s="18" cm="1">
        <f t="array" aca="1" ref="Q45" ca="1">SUM(INDIRECT(ADDRESS(werte_min_row,COLUMN())&amp;":"&amp;ADDRESS(werte_max_row,COLUMN())))</f>
        <v>26400</v>
      </c>
      <c r="S45" s="18" cm="1">
        <f t="array" aca="1" ref="S45" ca="1">SUM(INDIRECT(ADDRESS(werte_min_row,COLUMN())&amp;":"&amp;ADDRESS(werte_max_row,COLUMN())))</f>
        <v>0</v>
      </c>
      <c r="T45" s="18" cm="1">
        <f t="array" aca="1" ref="T45" ca="1">SUM(INDIRECT(ADDRESS(werte_min_row,COLUMN())&amp;":"&amp;ADDRESS(werte_max_row,COLUMN())))</f>
        <v>0</v>
      </c>
      <c r="U45" s="18" cm="1">
        <f t="array" aca="1" ref="U45" ca="1">SUM(INDIRECT(ADDRESS(werte_min_row,COLUMN())&amp;":"&amp;ADDRESS(werte_max_row,COLUMN())))</f>
        <v>0</v>
      </c>
      <c r="V45" s="18" cm="1">
        <f t="array" aca="1" ref="V45" ca="1">SUM(INDIRECT(ADDRESS(werte_min_row,COLUMN())&amp;":"&amp;ADDRESS(werte_max_row,COLUMN())))</f>
        <v>0</v>
      </c>
      <c r="W45" s="18" cm="1">
        <f t="array" aca="1" ref="W45" ca="1">SUM(INDIRECT(ADDRESS(werte_min_row,COLUMN())&amp;":"&amp;ADDRESS(werte_max_row,COLUMN())))</f>
        <v>0</v>
      </c>
      <c r="X45" s="18" cm="1">
        <f t="array" aca="1" ref="X45" ca="1">SUM(INDIRECT(ADDRESS(werte_min_row,COLUMN())&amp;":"&amp;ADDRESS(werte_max_row,COLUMN())))</f>
        <v>0</v>
      </c>
      <c r="Y45" s="18" cm="1">
        <f t="array" aca="1" ref="Y45" ca="1">SUM(INDIRECT(ADDRESS(werte_min_row,COLUMN())&amp;":"&amp;ADDRESS(werte_max_row,COLUMN())))</f>
        <v>0</v>
      </c>
      <c r="Z45" s="18" cm="1">
        <f t="array" aca="1" ref="Z45" ca="1">SUM(INDIRECT(ADDRESS(werte_min_row,COLUMN())&amp;":"&amp;ADDRESS(werte_max_row,COLUMN())))</f>
        <v>0</v>
      </c>
      <c r="AA45" s="18" cm="1">
        <f t="array" aca="1" ref="AA45" ca="1">SUM(INDIRECT(ADDRESS(werte_min_row,COLUMN())&amp;":"&amp;ADDRESS(werte_max_row,COLUMN())))</f>
        <v>0</v>
      </c>
      <c r="AB45" s="18" cm="1">
        <f t="array" aca="1" ref="AB45" ca="1">SUM(INDIRECT(ADDRESS(werte_min_row,COLUMN())&amp;":"&amp;ADDRESS(werte_max_row,COLUMN())))</f>
        <v>0</v>
      </c>
      <c r="AC45" s="18" cm="1">
        <f t="array" aca="1" ref="AC45" ca="1">SUM(INDIRECT(ADDRESS(werte_min_row,COLUMN())&amp;":"&amp;ADDRESS(werte_max_row,COLUMN())))</f>
        <v>0</v>
      </c>
      <c r="AD45" s="18" cm="1">
        <f t="array" aca="1" ref="AD45" ca="1">SUM(INDIRECT(ADDRESS(werte_min_row,COLUMN())&amp;":"&amp;ADDRESS(werte_max_row,COLUMN())))</f>
        <v>0</v>
      </c>
      <c r="AE45" s="18" cm="1">
        <f t="array" aca="1" ref="AE45" ca="1">SUM(INDIRECT(ADDRESS(werte_min_row,COLUMN())&amp;":"&amp;ADDRESS(werte_max_row,COLUMN())))</f>
        <v>0</v>
      </c>
      <c r="AG45" s="18" cm="1">
        <f t="array" aca="1" ref="AG45" ca="1">SUM(INDIRECT(ADDRESS(werte_min_row,COLUMN())&amp;":"&amp;ADDRESS(werte_max_row,COLUMN())))</f>
        <v>0</v>
      </c>
      <c r="AH45" s="18" cm="1">
        <f t="array" aca="1" ref="AH45" ca="1">SUM(INDIRECT(ADDRESS(werte_min_row,COLUMN())&amp;":"&amp;ADDRESS(werte_max_row,COLUMN())))</f>
        <v>0</v>
      </c>
      <c r="AI45" s="18" cm="1">
        <f t="array" aca="1" ref="AI45" ca="1">SUM(INDIRECT(ADDRESS(werte_min_row,COLUMN())&amp;":"&amp;ADDRESS(werte_max_row,COLUMN())))</f>
        <v>0</v>
      </c>
      <c r="AJ45" s="18" cm="1">
        <f t="array" aca="1" ref="AJ45" ca="1">SUM(INDIRECT(ADDRESS(werte_min_row,COLUMN())&amp;":"&amp;ADDRESS(werte_max_row,COLUMN())))</f>
        <v>0</v>
      </c>
      <c r="AK45" s="18" cm="1">
        <f t="array" aca="1" ref="AK45" ca="1">SUM(INDIRECT(ADDRESS(werte_min_row,COLUMN())&amp;":"&amp;ADDRESS(werte_max_row,COLUMN())))</f>
        <v>0</v>
      </c>
      <c r="AL45" s="18" cm="1">
        <f t="array" aca="1" ref="AL45" ca="1">SUM(INDIRECT(ADDRESS(werte_min_row,COLUMN())&amp;":"&amp;ADDRESS(werte_max_row,COLUMN())))</f>
        <v>0</v>
      </c>
      <c r="AM45" s="18" cm="1">
        <f t="array" aca="1" ref="AM45" ca="1">SUM(INDIRECT(ADDRESS(werte_min_row,COLUMN())&amp;":"&amp;ADDRESS(werte_max_row,COLUMN())))</f>
        <v>0</v>
      </c>
      <c r="AN45" s="18" cm="1">
        <f t="array" aca="1" ref="AN45" ca="1">SUM(INDIRECT(ADDRESS(werte_min_row,COLUMN())&amp;":"&amp;ADDRESS(werte_max_row,COLUMN())))</f>
        <v>0</v>
      </c>
      <c r="AO45" s="18" cm="1">
        <f t="array" aca="1" ref="AO45" ca="1">SUM(INDIRECT(ADDRESS(werte_min_row,COLUMN())&amp;":"&amp;ADDRESS(werte_max_row,COLUMN())))</f>
        <v>0</v>
      </c>
      <c r="AP45" s="18" cm="1">
        <f t="array" aca="1" ref="AP45" ca="1">SUM(INDIRECT(ADDRESS(werte_min_row,COLUMN())&amp;":"&amp;ADDRESS(werte_max_row,COLUMN())))</f>
        <v>0</v>
      </c>
      <c r="AQ45" s="18" cm="1">
        <f t="array" aca="1" ref="AQ45" ca="1">SUM(INDIRECT(ADDRESS(werte_min_row,COLUMN())&amp;":"&amp;ADDRESS(werte_max_row,COLUMN())))</f>
        <v>0</v>
      </c>
      <c r="AR45" s="18" cm="1">
        <f t="array" aca="1" ref="AR45" ca="1">SUM(INDIRECT(ADDRESS(werte_min_row,COLUMN())&amp;":"&amp;ADDRESS(werte_max_row,COLUMN())))</f>
        <v>0</v>
      </c>
      <c r="AS45" s="18" cm="1">
        <f t="array" aca="1" ref="AS45" ca="1">SUM(INDIRECT(ADDRESS(werte_min_row,COLUMN())&amp;":"&amp;ADDRESS(werte_max_row,COLUMN())))</f>
        <v>0</v>
      </c>
      <c r="AU45" s="18" cm="1">
        <f t="array" aca="1" ref="AU45" ca="1">SUM(INDIRECT(ADDRESS(werte_min_row,COLUMN())&amp;":"&amp;ADDRESS(werte_max_row,COLUMN())))</f>
        <v>0</v>
      </c>
      <c r="AV45" s="18" cm="1">
        <f t="array" aca="1" ref="AV45" ca="1">SUM(INDIRECT(ADDRESS(werte_min_row,COLUMN())&amp;":"&amp;ADDRESS(werte_max_row,COLUMN())))</f>
        <v>0</v>
      </c>
      <c r="AW45" s="18" cm="1">
        <f t="array" aca="1" ref="AW45" ca="1">SUM(INDIRECT(ADDRESS(werte_min_row,COLUMN())&amp;":"&amp;ADDRESS(werte_max_row,COLUMN())))</f>
        <v>0</v>
      </c>
      <c r="AX45" s="18" cm="1">
        <f t="array" aca="1" ref="AX45" ca="1">SUM(INDIRECT(ADDRESS(werte_min_row,COLUMN())&amp;":"&amp;ADDRESS(werte_max_row,COLUMN())))</f>
        <v>0</v>
      </c>
      <c r="AY45" s="18" cm="1">
        <f t="array" aca="1" ref="AY45" ca="1">SUM(INDIRECT(ADDRESS(werte_min_row,COLUMN())&amp;":"&amp;ADDRESS(werte_max_row,COLUMN())))</f>
        <v>0</v>
      </c>
      <c r="AZ45" s="18" cm="1">
        <f t="array" aca="1" ref="AZ45" ca="1">SUM(INDIRECT(ADDRESS(werte_min_row,COLUMN())&amp;":"&amp;ADDRESS(werte_max_row,COLUMN())))</f>
        <v>0</v>
      </c>
      <c r="BA45" s="18" cm="1">
        <f t="array" aca="1" ref="BA45" ca="1">SUM(INDIRECT(ADDRESS(werte_min_row,COLUMN())&amp;":"&amp;ADDRESS(werte_max_row,COLUMN())))</f>
        <v>0</v>
      </c>
      <c r="BB45" s="18" cm="1">
        <f t="array" aca="1" ref="BB45" ca="1">SUM(INDIRECT(ADDRESS(werte_min_row,COLUMN())&amp;":"&amp;ADDRESS(werte_max_row,COLUMN())))</f>
        <v>0</v>
      </c>
      <c r="BC45" s="18" cm="1">
        <f t="array" aca="1" ref="BC45" ca="1">SUM(INDIRECT(ADDRESS(werte_min_row,COLUMN())&amp;":"&amp;ADDRESS(werte_max_row,COLUMN())))</f>
        <v>0</v>
      </c>
      <c r="BD45" s="18" cm="1">
        <f t="array" aca="1" ref="BD45" ca="1">SUM(INDIRECT(ADDRESS(werte_min_row,COLUMN())&amp;":"&amp;ADDRESS(werte_max_row,COLUMN())))</f>
        <v>0</v>
      </c>
      <c r="BE45" s="18" cm="1">
        <f t="array" aca="1" ref="BE45" ca="1">SUM(INDIRECT(ADDRESS(werte_min_row,COLUMN())&amp;":"&amp;ADDRESS(werte_max_row,COLUMN())))</f>
        <v>0</v>
      </c>
      <c r="BF45" s="18" cm="1">
        <f t="array" aca="1" ref="BF45" ca="1">SUM(INDIRECT(ADDRESS(werte_min_row,COLUMN())&amp;":"&amp;ADDRESS(werte_max_row,COLUMN())))</f>
        <v>0</v>
      </c>
      <c r="BG45" s="18" cm="1">
        <f t="array" aca="1" ref="BG45" ca="1">SUM(INDIRECT(ADDRESS(werte_min_row,COLUMN())&amp;":"&amp;ADDRESS(werte_max_row,COLUMN())))</f>
        <v>0</v>
      </c>
      <c r="BI45" s="18" cm="1">
        <f t="array" aca="1" ref="BI45" ca="1">SUM(INDIRECT(ADDRESS(werte_min_row,COLUMN())&amp;":"&amp;ADDRESS(werte_max_row,COLUMN())))</f>
        <v>0</v>
      </c>
      <c r="BJ45" s="18" cm="1">
        <f t="array" aca="1" ref="BJ45" ca="1">SUM(INDIRECT(ADDRESS(werte_min_row,COLUMN())&amp;":"&amp;ADDRESS(werte_max_row,COLUMN())))</f>
        <v>0</v>
      </c>
      <c r="BK45" s="18" cm="1">
        <f t="array" aca="1" ref="BK45" ca="1">SUM(INDIRECT(ADDRESS(werte_min_row,COLUMN())&amp;":"&amp;ADDRESS(werte_max_row,COLUMN())))</f>
        <v>0</v>
      </c>
      <c r="BL45" s="18" cm="1">
        <f t="array" aca="1" ref="BL45" ca="1">SUM(INDIRECT(ADDRESS(werte_min_row,COLUMN())&amp;":"&amp;ADDRESS(werte_max_row,COLUMN())))</f>
        <v>0</v>
      </c>
      <c r="BM45" s="18" cm="1">
        <f t="array" aca="1" ref="BM45" ca="1">SUM(INDIRECT(ADDRESS(werte_min_row,COLUMN())&amp;":"&amp;ADDRESS(werte_max_row,COLUMN())))</f>
        <v>0</v>
      </c>
      <c r="BN45" s="18" cm="1">
        <f t="array" aca="1" ref="BN45" ca="1">SUM(INDIRECT(ADDRESS(werte_min_row,COLUMN())&amp;":"&amp;ADDRESS(werte_max_row,COLUMN())))</f>
        <v>0</v>
      </c>
      <c r="BO45" s="18" cm="1">
        <f t="array" aca="1" ref="BO45" ca="1">SUM(INDIRECT(ADDRESS(werte_min_row,COLUMN())&amp;":"&amp;ADDRESS(werte_max_row,COLUMN())))</f>
        <v>0</v>
      </c>
      <c r="BP45" s="18" cm="1">
        <f t="array" aca="1" ref="BP45" ca="1">SUM(INDIRECT(ADDRESS(werte_min_row,COLUMN())&amp;":"&amp;ADDRESS(werte_max_row,COLUMN())))</f>
        <v>0</v>
      </c>
      <c r="BQ45" s="18" cm="1">
        <f t="array" aca="1" ref="BQ45" ca="1">SUM(INDIRECT(ADDRESS(werte_min_row,COLUMN())&amp;":"&amp;ADDRESS(werte_max_row,COLUMN())))</f>
        <v>0</v>
      </c>
      <c r="BR45" s="18" cm="1">
        <f t="array" aca="1" ref="BR45" ca="1">SUM(INDIRECT(ADDRESS(werte_min_row,COLUMN())&amp;":"&amp;ADDRESS(werte_max_row,COLUMN())))</f>
        <v>0</v>
      </c>
      <c r="BS45" s="18" cm="1">
        <f t="array" aca="1" ref="BS45" ca="1">SUM(INDIRECT(ADDRESS(werte_min_row,COLUMN())&amp;":"&amp;ADDRESS(werte_max_row,COLUMN())))</f>
        <v>0</v>
      </c>
      <c r="BT45" s="18" cm="1">
        <f t="array" aca="1" ref="BT45" ca="1">SUM(INDIRECT(ADDRESS(werte_min_row,COLUMN())&amp;":"&amp;ADDRESS(werte_max_row,COLUMN())))</f>
        <v>0</v>
      </c>
      <c r="BU45" s="18" cm="1">
        <f t="array" aca="1" ref="BU45" ca="1">SUM(INDIRECT(ADDRESS(werte_min_row,COLUMN())&amp;":"&amp;ADDRESS(werte_max_row,COLUMN())))</f>
        <v>0</v>
      </c>
      <c r="BW45" s="18" cm="1">
        <f t="array" aca="1" ref="BW45" ca="1">SUM(INDIRECT(ADDRESS(werte_min_row,COLUMN())&amp;":"&amp;ADDRESS(werte_max_row,COLUMN())))</f>
        <v>0</v>
      </c>
      <c r="BX45" s="18" cm="1">
        <f t="array" aca="1" ref="BX45" ca="1">SUM(INDIRECT(ADDRESS(werte_min_row,COLUMN())&amp;":"&amp;ADDRESS(werte_max_row,COLUMN())))</f>
        <v>0</v>
      </c>
      <c r="BY45" s="18" cm="1">
        <f t="array" aca="1" ref="BY45" ca="1">SUM(INDIRECT(ADDRESS(werte_min_row,COLUMN())&amp;":"&amp;ADDRESS(werte_max_row,COLUMN())))</f>
        <v>0</v>
      </c>
      <c r="BZ45" s="18" cm="1">
        <f t="array" aca="1" ref="BZ45" ca="1">SUM(INDIRECT(ADDRESS(werte_min_row,COLUMN())&amp;":"&amp;ADDRESS(werte_max_row,COLUMN())))</f>
        <v>0</v>
      </c>
      <c r="CA45" s="18" cm="1">
        <f t="array" aca="1" ref="CA45" ca="1">SUM(INDIRECT(ADDRESS(werte_min_row,COLUMN())&amp;":"&amp;ADDRESS(werte_max_row,COLUMN())))</f>
        <v>0</v>
      </c>
      <c r="CB45" s="18" cm="1">
        <f t="array" aca="1" ref="CB45" ca="1">SUM(INDIRECT(ADDRESS(werte_min_row,COLUMN())&amp;":"&amp;ADDRESS(werte_max_row,COLUMN())))</f>
        <v>0</v>
      </c>
      <c r="CC45" s="18" cm="1">
        <f t="array" aca="1" ref="CC45" ca="1">SUM(INDIRECT(ADDRESS(werte_min_row,COLUMN())&amp;":"&amp;ADDRESS(werte_max_row,COLUMN())))</f>
        <v>0</v>
      </c>
      <c r="CD45" s="18" cm="1">
        <f t="array" aca="1" ref="CD45" ca="1">SUM(INDIRECT(ADDRESS(werte_min_row,COLUMN())&amp;":"&amp;ADDRESS(werte_max_row,COLUMN())))</f>
        <v>0</v>
      </c>
      <c r="CE45" s="18" cm="1">
        <f t="array" aca="1" ref="CE45" ca="1">SUM(INDIRECT(ADDRESS(werte_min_row,COLUMN())&amp;":"&amp;ADDRESS(werte_max_row,COLUMN())))</f>
        <v>0</v>
      </c>
      <c r="CF45" s="18" cm="1">
        <f t="array" aca="1" ref="CF45" ca="1">SUM(INDIRECT(ADDRESS(werte_min_row,COLUMN())&amp;":"&amp;ADDRESS(werte_max_row,COLUMN())))</f>
        <v>0</v>
      </c>
      <c r="CG45" s="18" cm="1">
        <f t="array" aca="1" ref="CG45" ca="1">SUM(INDIRECT(ADDRESS(werte_min_row,COLUMN())&amp;":"&amp;ADDRESS(werte_max_row,COLUMN())))</f>
        <v>0</v>
      </c>
      <c r="CH45" s="18" cm="1">
        <f t="array" aca="1" ref="CH45" ca="1">SUM(INDIRECT(ADDRESS(werte_min_row,COLUMN())&amp;":"&amp;ADDRESS(werte_max_row,COLUMN())))</f>
        <v>0</v>
      </c>
      <c r="CI45" s="18" cm="1">
        <f t="array" aca="1" ref="CI45" ca="1">SUM(INDIRECT(ADDRESS(werte_min_row,COLUMN())&amp;":"&amp;ADDRESS(werte_max_row,COLUMN())))</f>
        <v>0</v>
      </c>
      <c r="CK45" s="18" cm="1">
        <f t="array" aca="1" ref="CK45" ca="1">SUM(INDIRECT(ADDRESS(werte_min_row,COLUMN())&amp;":"&amp;ADDRESS(werte_max_row,COLUMN())))</f>
        <v>0</v>
      </c>
      <c r="CL45" s="18" cm="1">
        <f t="array" aca="1" ref="CL45" ca="1">SUM(INDIRECT(ADDRESS(werte_min_row,COLUMN())&amp;":"&amp;ADDRESS(werte_max_row,COLUMN())))</f>
        <v>0</v>
      </c>
      <c r="CM45" s="18" cm="1">
        <f t="array" aca="1" ref="CM45" ca="1">SUM(INDIRECT(ADDRESS(werte_min_row,COLUMN())&amp;":"&amp;ADDRESS(werte_max_row,COLUMN())))</f>
        <v>0</v>
      </c>
      <c r="CN45" s="18" cm="1">
        <f t="array" aca="1" ref="CN45" ca="1">SUM(INDIRECT(ADDRESS(werte_min_row,COLUMN())&amp;":"&amp;ADDRESS(werte_max_row,COLUMN())))</f>
        <v>0</v>
      </c>
      <c r="CO45" s="18" cm="1">
        <f t="array" aca="1" ref="CO45" ca="1">SUM(INDIRECT(ADDRESS(werte_min_row,COLUMN())&amp;":"&amp;ADDRESS(werte_max_row,COLUMN())))</f>
        <v>0</v>
      </c>
      <c r="CP45" s="18" cm="1">
        <f t="array" aca="1" ref="CP45" ca="1">SUM(INDIRECT(ADDRESS(werte_min_row,COLUMN())&amp;":"&amp;ADDRESS(werte_max_row,COLUMN())))</f>
        <v>0</v>
      </c>
      <c r="CQ45" s="18" cm="1">
        <f t="array" aca="1" ref="CQ45" ca="1">SUM(INDIRECT(ADDRESS(werte_min_row,COLUMN())&amp;":"&amp;ADDRESS(werte_max_row,COLUMN())))</f>
        <v>0</v>
      </c>
      <c r="CR45" s="18" cm="1">
        <f t="array" aca="1" ref="CR45" ca="1">SUM(INDIRECT(ADDRESS(werte_min_row,COLUMN())&amp;":"&amp;ADDRESS(werte_max_row,COLUMN())))</f>
        <v>0</v>
      </c>
      <c r="CS45" s="18" cm="1">
        <f t="array" aca="1" ref="CS45" ca="1">SUM(INDIRECT(ADDRESS(werte_min_row,COLUMN())&amp;":"&amp;ADDRESS(werte_max_row,COLUMN())))</f>
        <v>0</v>
      </c>
      <c r="CT45" s="18" cm="1">
        <f t="array" aca="1" ref="CT45" ca="1">SUM(INDIRECT(ADDRESS(werte_min_row,COLUMN())&amp;":"&amp;ADDRESS(werte_max_row,COLUMN())))</f>
        <v>0</v>
      </c>
      <c r="CU45" s="18" cm="1">
        <f t="array" aca="1" ref="CU45" ca="1">SUM(INDIRECT(ADDRESS(werte_min_row,COLUMN())&amp;":"&amp;ADDRESS(werte_max_row,COLUMN())))</f>
        <v>0</v>
      </c>
      <c r="CV45" s="18" cm="1">
        <f t="array" aca="1" ref="CV45" ca="1">SUM(INDIRECT(ADDRESS(werte_min_row,COLUMN())&amp;":"&amp;ADDRESS(werte_max_row,COLUMN())))</f>
        <v>0</v>
      </c>
      <c r="CW45" s="18" cm="1">
        <f t="array" aca="1" ref="CW45" ca="1">SUM(INDIRECT(ADDRESS(werte_min_row,COLUMN())&amp;":"&amp;ADDRESS(werte_max_row,COLUMN())))</f>
        <v>0</v>
      </c>
      <c r="CY45" s="18" cm="1">
        <f t="array" aca="1" ref="CY45" ca="1">SUM(INDIRECT(ADDRESS(werte_min_row,COLUMN())&amp;":"&amp;ADDRESS(werte_max_row,COLUMN())))</f>
        <v>0</v>
      </c>
      <c r="CZ45" s="18" cm="1">
        <f t="array" aca="1" ref="CZ45" ca="1">SUM(INDIRECT(ADDRESS(werte_min_row,COLUMN())&amp;":"&amp;ADDRESS(werte_max_row,COLUMN())))</f>
        <v>0</v>
      </c>
      <c r="DA45" s="18" cm="1">
        <f t="array" aca="1" ref="DA45" ca="1">SUM(INDIRECT(ADDRESS(werte_min_row,COLUMN())&amp;":"&amp;ADDRESS(werte_max_row,COLUMN())))</f>
        <v>0</v>
      </c>
      <c r="DB45" s="18" cm="1">
        <f t="array" aca="1" ref="DB45" ca="1">SUM(INDIRECT(ADDRESS(werte_min_row,COLUMN())&amp;":"&amp;ADDRESS(werte_max_row,COLUMN())))</f>
        <v>0</v>
      </c>
      <c r="DC45" s="18" cm="1">
        <f t="array" aca="1" ref="DC45" ca="1">SUM(INDIRECT(ADDRESS(werte_min_row,COLUMN())&amp;":"&amp;ADDRESS(werte_max_row,COLUMN())))</f>
        <v>0</v>
      </c>
      <c r="DD45" s="18" cm="1">
        <f t="array" aca="1" ref="DD45" ca="1">SUM(INDIRECT(ADDRESS(werte_min_row,COLUMN())&amp;":"&amp;ADDRESS(werte_max_row,COLUMN())))</f>
        <v>0</v>
      </c>
      <c r="DE45" s="18" cm="1">
        <f t="array" aca="1" ref="DE45" ca="1">SUM(INDIRECT(ADDRESS(werte_min_row,COLUMN())&amp;":"&amp;ADDRESS(werte_max_row,COLUMN())))</f>
        <v>0</v>
      </c>
      <c r="DF45" s="18" cm="1">
        <f t="array" aca="1" ref="DF45" ca="1">SUM(INDIRECT(ADDRESS(werte_min_row,COLUMN())&amp;":"&amp;ADDRESS(werte_max_row,COLUMN())))</f>
        <v>0</v>
      </c>
      <c r="DG45" s="18" cm="1">
        <f t="array" aca="1" ref="DG45" ca="1">SUM(INDIRECT(ADDRESS(werte_min_row,COLUMN())&amp;":"&amp;ADDRESS(werte_max_row,COLUMN())))</f>
        <v>0</v>
      </c>
      <c r="DH45" s="18" cm="1">
        <f t="array" aca="1" ref="DH45" ca="1">SUM(INDIRECT(ADDRESS(werte_min_row,COLUMN())&amp;":"&amp;ADDRESS(werte_max_row,COLUMN())))</f>
        <v>0</v>
      </c>
      <c r="DI45" s="18" cm="1">
        <f t="array" aca="1" ref="DI45" ca="1">SUM(INDIRECT(ADDRESS(werte_min_row,COLUMN())&amp;":"&amp;ADDRESS(werte_max_row,COLUMN())))</f>
        <v>0</v>
      </c>
      <c r="DJ45" s="18" cm="1">
        <f t="array" aca="1" ref="DJ45" ca="1">SUM(INDIRECT(ADDRESS(werte_min_row,COLUMN())&amp;":"&amp;ADDRESS(werte_max_row,COLUMN())))</f>
        <v>0</v>
      </c>
      <c r="DK45" s="18" cm="1">
        <f t="array" aca="1" ref="DK45" ca="1">SUM(INDIRECT(ADDRESS(werte_min_row,COLUMN())&amp;":"&amp;ADDRESS(werte_max_row,COLUMN())))</f>
        <v>0</v>
      </c>
      <c r="DM45" s="18" cm="1">
        <f t="array" aca="1" ref="DM45" ca="1">SUM(INDIRECT(ADDRESS(werte_min_row,COLUMN())&amp;":"&amp;ADDRESS(werte_max_row,COLUMN())))</f>
        <v>0</v>
      </c>
      <c r="DN45" s="18" cm="1">
        <f t="array" aca="1" ref="DN45" ca="1">SUM(INDIRECT(ADDRESS(werte_min_row,COLUMN())&amp;":"&amp;ADDRESS(werte_max_row,COLUMN())))</f>
        <v>0</v>
      </c>
      <c r="DO45" s="18" cm="1">
        <f t="array" aca="1" ref="DO45" ca="1">SUM(INDIRECT(ADDRESS(werte_min_row,COLUMN())&amp;":"&amp;ADDRESS(werte_max_row,COLUMN())))</f>
        <v>0</v>
      </c>
      <c r="DP45" s="18" cm="1">
        <f t="array" aca="1" ref="DP45" ca="1">SUM(INDIRECT(ADDRESS(werte_min_row,COLUMN())&amp;":"&amp;ADDRESS(werte_max_row,COLUMN())))</f>
        <v>0</v>
      </c>
      <c r="DQ45" s="18" cm="1">
        <f t="array" aca="1" ref="DQ45" ca="1">SUM(INDIRECT(ADDRESS(werte_min_row,COLUMN())&amp;":"&amp;ADDRESS(werte_max_row,COLUMN())))</f>
        <v>0</v>
      </c>
      <c r="DR45" s="18" cm="1">
        <f t="array" aca="1" ref="DR45" ca="1">SUM(INDIRECT(ADDRESS(werte_min_row,COLUMN())&amp;":"&amp;ADDRESS(werte_max_row,COLUMN())))</f>
        <v>0</v>
      </c>
      <c r="DS45" s="18" cm="1">
        <f t="array" aca="1" ref="DS45" ca="1">SUM(INDIRECT(ADDRESS(werte_min_row,COLUMN())&amp;":"&amp;ADDRESS(werte_max_row,COLUMN())))</f>
        <v>0</v>
      </c>
      <c r="DT45" s="18" cm="1">
        <f t="array" aca="1" ref="DT45" ca="1">SUM(INDIRECT(ADDRESS(werte_min_row,COLUMN())&amp;":"&amp;ADDRESS(werte_max_row,COLUMN())))</f>
        <v>0</v>
      </c>
      <c r="DU45" s="18" cm="1">
        <f t="array" aca="1" ref="DU45" ca="1">SUM(INDIRECT(ADDRESS(werte_min_row,COLUMN())&amp;":"&amp;ADDRESS(werte_max_row,COLUMN())))</f>
        <v>0</v>
      </c>
      <c r="DV45" s="18" cm="1">
        <f t="array" aca="1" ref="DV45" ca="1">SUM(INDIRECT(ADDRESS(werte_min_row,COLUMN())&amp;":"&amp;ADDRESS(werte_max_row,COLUMN())))</f>
        <v>0</v>
      </c>
      <c r="DW45" s="18" cm="1">
        <f t="array" aca="1" ref="DW45" ca="1">SUM(INDIRECT(ADDRESS(werte_min_row,COLUMN())&amp;":"&amp;ADDRESS(werte_max_row,COLUMN())))</f>
        <v>0</v>
      </c>
      <c r="DX45" s="18" cm="1">
        <f t="array" aca="1" ref="DX45" ca="1">SUM(INDIRECT(ADDRESS(werte_min_row,COLUMN())&amp;":"&amp;ADDRESS(werte_max_row,COLUMN())))</f>
        <v>0</v>
      </c>
      <c r="DY45" s="18" cm="1">
        <f t="array" aca="1" ref="DY45" ca="1">SUM(INDIRECT(ADDRESS(werte_min_row,COLUMN())&amp;":"&amp;ADDRESS(werte_max_row,COLUMN())))</f>
        <v>0</v>
      </c>
      <c r="EA45" s="18" cm="1">
        <f t="array" aca="1" ref="EA45" ca="1">SUM(INDIRECT(ADDRESS(werte_min_row,COLUMN())&amp;":"&amp;ADDRESS(werte_max_row,COLUMN())))</f>
        <v>0</v>
      </c>
      <c r="EB45" s="18" cm="1">
        <f t="array" aca="1" ref="EB45" ca="1">SUM(INDIRECT(ADDRESS(werte_min_row,COLUMN())&amp;":"&amp;ADDRESS(werte_max_row,COLUMN())))</f>
        <v>0</v>
      </c>
      <c r="EC45" s="18" cm="1">
        <f t="array" aca="1" ref="EC45" ca="1">SUM(INDIRECT(ADDRESS(werte_min_row,COLUMN())&amp;":"&amp;ADDRESS(werte_max_row,COLUMN())))</f>
        <v>0</v>
      </c>
      <c r="ED45" s="18" cm="1">
        <f t="array" aca="1" ref="ED45" ca="1">SUM(INDIRECT(ADDRESS(werte_min_row,COLUMN())&amp;":"&amp;ADDRESS(werte_max_row,COLUMN())))</f>
        <v>0</v>
      </c>
      <c r="EE45" s="18" cm="1">
        <f t="array" aca="1" ref="EE45" ca="1">SUM(INDIRECT(ADDRESS(werte_min_row,COLUMN())&amp;":"&amp;ADDRESS(werte_max_row,COLUMN())))</f>
        <v>0</v>
      </c>
      <c r="EF45" s="18" cm="1">
        <f t="array" aca="1" ref="EF45" ca="1">SUM(INDIRECT(ADDRESS(werte_min_row,COLUMN())&amp;":"&amp;ADDRESS(werte_max_row,COLUMN())))</f>
        <v>0</v>
      </c>
      <c r="EG45" s="18" cm="1">
        <f t="array" aca="1" ref="EG45" ca="1">SUM(INDIRECT(ADDRESS(werte_min_row,COLUMN())&amp;":"&amp;ADDRESS(werte_max_row,COLUMN())))</f>
        <v>0</v>
      </c>
      <c r="EH45" s="18" cm="1">
        <f t="array" aca="1" ref="EH45" ca="1">SUM(INDIRECT(ADDRESS(werte_min_row,COLUMN())&amp;":"&amp;ADDRESS(werte_max_row,COLUMN())))</f>
        <v>0</v>
      </c>
      <c r="EI45" s="18" cm="1">
        <f t="array" aca="1" ref="EI45" ca="1">SUM(INDIRECT(ADDRESS(werte_min_row,COLUMN())&amp;":"&amp;ADDRESS(werte_max_row,COLUMN())))</f>
        <v>0</v>
      </c>
      <c r="EJ45" s="18" cm="1">
        <f t="array" aca="1" ref="EJ45" ca="1">SUM(INDIRECT(ADDRESS(werte_min_row,COLUMN())&amp;":"&amp;ADDRESS(werte_max_row,COLUMN())))</f>
        <v>0</v>
      </c>
      <c r="EK45" s="18" cm="1">
        <f t="array" aca="1" ref="EK45" ca="1">SUM(INDIRECT(ADDRESS(werte_min_row,COLUMN())&amp;":"&amp;ADDRESS(werte_max_row,COLUMN())))</f>
        <v>0</v>
      </c>
      <c r="EL45" s="18" cm="1">
        <f t="array" aca="1" ref="EL45" ca="1">SUM(INDIRECT(ADDRESS(werte_min_row,COLUMN())&amp;":"&amp;ADDRESS(werte_max_row,COLUMN())))</f>
        <v>0</v>
      </c>
      <c r="EM45" s="18" cm="1">
        <f t="array" aca="1" ref="EM45" ca="1">SUM(INDIRECT(ADDRESS(werte_min_row,COLUMN())&amp;":"&amp;ADDRESS(werte_max_row,COLUMN())))</f>
        <v>0</v>
      </c>
    </row>
  </sheetData>
  <mergeCells count="11">
    <mergeCell ref="EA5:EM5"/>
    <mergeCell ref="E5:Q5"/>
    <mergeCell ref="S5:AE5"/>
    <mergeCell ref="AG5:AS5"/>
    <mergeCell ref="AU5:BG5"/>
    <mergeCell ref="BI5:BU5"/>
    <mergeCell ref="A1:C3"/>
    <mergeCell ref="BW5:CI5"/>
    <mergeCell ref="CK5:CW5"/>
    <mergeCell ref="CY5:DK5"/>
    <mergeCell ref="DM5:DY5"/>
  </mergeCells>
  <conditionalFormatting sqref="C10:C18 E10:Q18 S10:AE18 AG10:AS18 AU10:BG18 BI10:BU18 BW10:CI18 CK10:CW18 CY10:DK18 DM10:DY18 EA10:EM18">
    <cfRule type="expression" dxfId="35" priority="18">
      <formula>ROW(A10)&lt;=einkommen_max_row</formula>
    </cfRule>
  </conditionalFormatting>
  <conditionalFormatting sqref="C22:C30 E22:Q31">
    <cfRule type="expression" dxfId="34" priority="17">
      <formula>ROW(A22)&lt;=ausgaben_max_row</formula>
    </cfRule>
  </conditionalFormatting>
  <conditionalFormatting sqref="C35:C39 E35:Q44 S35:AE44 AG35:AS44 AU35:BG44 BI35:BU44 BW35:CI44 CK35:CW44 CY35:DK44 DM35:DY44 EA35:EM44">
    <cfRule type="expression" dxfId="33" priority="16">
      <formula>ROW(A35)&lt;=werte_max_row</formula>
    </cfRule>
  </conditionalFormatting>
  <conditionalFormatting sqref="E6:Q7 S6:AE7 AG6:AS7 AU6:BG7 BI6:BU7 BW6:CI7 CK6:CW7 CY6:DK7 DM6:DY7 EA6:EM7">
    <cfRule type="expression" dxfId="32" priority="54" stopIfTrue="1">
      <formula>AND(E$19=0,E$32=0,E$45=0)</formula>
    </cfRule>
    <cfRule type="expression" dxfId="31" priority="55" stopIfTrue="1">
      <formula>E$7=0</formula>
    </cfRule>
    <cfRule type="expression" dxfId="30" priority="56">
      <formula>E$7&lt;0</formula>
    </cfRule>
  </conditionalFormatting>
  <conditionalFormatting sqref="S22:AE31">
    <cfRule type="expression" dxfId="29" priority="11">
      <formula>ROW(Q22)&lt;=ausgaben_max_row</formula>
    </cfRule>
  </conditionalFormatting>
  <conditionalFormatting sqref="AG22:AS31 AU22:BG31 BI22:BU31 BW22:CI31 CK22:CW31 CY22:DK31 DM22:DY31 EA22:EM31">
    <cfRule type="expression" dxfId="28" priority="5">
      <formula>ROW(AE22)&lt;=ausgaben_max_row</formula>
    </cfRule>
  </conditionalFormatting>
  <pageMargins left="0.7" right="0.7" top="0.78740157499999996" bottom="0.78740157499999996"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D1806-2B67-4FEE-8E09-722298F47922}">
  <sheetPr>
    <tabColor rgb="FFFFC000"/>
  </sheetPr>
  <dimension ref="A1:I31"/>
  <sheetViews>
    <sheetView showGridLines="0" zoomScale="90" zoomScaleNormal="90" workbookViewId="0">
      <selection sqref="A1:XFD3"/>
    </sheetView>
  </sheetViews>
  <sheetFormatPr baseColWidth="10" defaultColWidth="9.140625" defaultRowHeight="15" x14ac:dyDescent="0.25"/>
  <cols>
    <col min="1" max="1" width="9.140625" style="43"/>
    <col min="2" max="2" width="1.7109375" style="43" customWidth="1"/>
    <col min="3" max="3" width="15.7109375" style="109" customWidth="1"/>
    <col min="4" max="4" width="15.7109375" style="43" customWidth="1"/>
    <col min="5" max="5" width="25.7109375" style="43" customWidth="1"/>
    <col min="6" max="6" width="20.7109375" style="43" customWidth="1"/>
    <col min="7" max="7" width="47.7109375" style="43" customWidth="1"/>
    <col min="8" max="8" width="12.42578125" style="43" customWidth="1"/>
    <col min="9" max="9" width="18" style="43" customWidth="1"/>
    <col min="10" max="10" width="16.5703125" style="43" customWidth="1"/>
    <col min="11" max="11" width="9.42578125" style="43" bestFit="1" customWidth="1"/>
    <col min="12" max="16384" width="9.140625" style="43"/>
  </cols>
  <sheetData>
    <row r="1" spans="1:9" s="120" customFormat="1" x14ac:dyDescent="0.25">
      <c r="A1" s="119" t="s">
        <v>113</v>
      </c>
    </row>
    <row r="2" spans="1:9" s="120" customFormat="1" x14ac:dyDescent="0.25"/>
    <row r="3" spans="1:9" s="120" customFormat="1" x14ac:dyDescent="0.25"/>
    <row r="11" spans="1:9" x14ac:dyDescent="0.25">
      <c r="C11" s="44" t="s">
        <v>23</v>
      </c>
      <c r="D11" s="44" t="s">
        <v>24</v>
      </c>
      <c r="E11" s="44" t="s">
        <v>25</v>
      </c>
      <c r="F11" s="44" t="s">
        <v>26</v>
      </c>
      <c r="G11" s="44" t="s">
        <v>27</v>
      </c>
      <c r="H11" s="45" t="s">
        <v>38</v>
      </c>
      <c r="I11" s="45" t="s">
        <v>120</v>
      </c>
    </row>
    <row r="12" spans="1:9" x14ac:dyDescent="0.25">
      <c r="C12" s="53">
        <v>46023</v>
      </c>
      <c r="D12" s="46" t="s">
        <v>5</v>
      </c>
      <c r="E12" s="46" t="s">
        <v>8</v>
      </c>
      <c r="F12" s="97">
        <v>3500</v>
      </c>
      <c r="G12" s="47"/>
      <c r="H12" s="47" cm="1">
        <f t="array" ref="H12">SUMPRODUCT(Tracking[Summe],--(Tracking[Datum]&lt;=Tracking[[#This Row],[Datum]]),(Tracking[Typ]&lt;&gt;"Einkommen")*(-1)+(Tracking[Typ]="Einkommen"))</f>
        <v>3500</v>
      </c>
      <c r="I12" s="52">
        <f>IF(AND(Tracking[[#This Row],[Typ]]="Einkommen",shift_late_income_status="Aktiv",DAY(Tracking[[#This Row],[Datum]])&gt;=shift_late_income_starting_day),
  DATE(YEAR(Tracking[[#This Row],[Datum]]),MONTH(Tracking[[#This Row],[Datum]])+1,1),
  Tracking[[#This Row],[Datum]])</f>
        <v>46023</v>
      </c>
    </row>
    <row r="13" spans="1:9" x14ac:dyDescent="0.25">
      <c r="C13" s="53">
        <v>46024</v>
      </c>
      <c r="D13" s="46" t="s">
        <v>12</v>
      </c>
      <c r="E13" s="46" t="s">
        <v>13</v>
      </c>
      <c r="F13" s="97">
        <v>1200</v>
      </c>
      <c r="G13" s="47"/>
      <c r="H13" s="47" cm="1">
        <f t="array" ref="H13">SUMPRODUCT(Tracking[Summe],--(Tracking[Datum]&lt;=Tracking[[#This Row],[Datum]]),(Tracking[Typ]&lt;&gt;"Einkommen")*(-1)+(Tracking[Typ]="Einkommen"))</f>
        <v>2300</v>
      </c>
      <c r="I13" s="52">
        <f>IF(AND(Tracking[[#This Row],[Typ]]="Einkommen",shift_late_income_status="Aktiv",DAY(Tracking[[#This Row],[Datum]])&gt;=shift_late_income_starting_day),
  DATE(YEAR(Tracking[[#This Row],[Datum]]),MONTH(Tracking[[#This Row],[Datum]])+1,1),
  Tracking[[#This Row],[Datum]])</f>
        <v>46024</v>
      </c>
    </row>
    <row r="14" spans="1:9" x14ac:dyDescent="0.25">
      <c r="C14" s="53">
        <v>46025</v>
      </c>
      <c r="D14" s="46" t="s">
        <v>12</v>
      </c>
      <c r="E14" s="46" t="s">
        <v>73</v>
      </c>
      <c r="F14" s="97">
        <v>200</v>
      </c>
      <c r="G14" s="47"/>
      <c r="H14" s="47" cm="1">
        <f t="array" ref="H14">SUMPRODUCT(Tracking[Summe],--(Tracking[Datum]&lt;=Tracking[[#This Row],[Datum]]),(Tracking[Typ]&lt;&gt;"Einkommen")*(-1)+(Tracking[Typ]="Einkommen"))</f>
        <v>2100</v>
      </c>
      <c r="I14" s="52">
        <f>IF(AND(Tracking[[#This Row],[Typ]]="Einkommen",shift_late_income_status="Aktiv",DAY(Tracking[[#This Row],[Datum]])&gt;=shift_late_income_starting_day),
  DATE(YEAR(Tracking[[#This Row],[Datum]]),MONTH(Tracking[[#This Row],[Datum]])+1,1),
  Tracking[[#This Row],[Datum]])</f>
        <v>46025</v>
      </c>
    </row>
    <row r="15" spans="1:9" hidden="1" x14ac:dyDescent="0.25">
      <c r="C15" s="53">
        <v>46058</v>
      </c>
      <c r="D15" s="46" t="s">
        <v>5</v>
      </c>
      <c r="E15" s="46" t="s">
        <v>9</v>
      </c>
      <c r="F15" s="46">
        <v>500</v>
      </c>
      <c r="G15" s="47"/>
      <c r="H15" s="47" cm="1">
        <f t="array" ref="H15">SUMPRODUCT(Tracking[Summe],--(Tracking[Datum]&lt;=Tracking[[#This Row],[Datum]]),(Tracking[Typ]&lt;&gt;"Einkommen")*(-1)+(Tracking[Typ]="Einkommen"))</f>
        <v>2800</v>
      </c>
      <c r="I15" s="52">
        <f>IF(AND(Tracking[[#This Row],[Typ]]="Einkommen",shift_late_income_status="Aktiv",DAY(Tracking[[#This Row],[Datum]])&gt;=shift_late_income_starting_day),
  DATE(YEAR(Tracking[[#This Row],[Datum]]),MONTH(Tracking[[#This Row],[Datum]])+1,1),
  Tracking[[#This Row],[Datum]])</f>
        <v>46058</v>
      </c>
    </row>
    <row r="16" spans="1:9" hidden="1" x14ac:dyDescent="0.25">
      <c r="C16" s="53">
        <v>46060</v>
      </c>
      <c r="D16" s="46" t="s">
        <v>12</v>
      </c>
      <c r="E16" s="46" t="s">
        <v>14</v>
      </c>
      <c r="F16" s="46">
        <v>200</v>
      </c>
      <c r="G16" s="47"/>
      <c r="H16" s="47" cm="1">
        <f t="array" ref="H16">SUMPRODUCT(Tracking[Summe],--(Tracking[Datum]&lt;=Tracking[[#This Row],[Datum]]),(Tracking[Typ]&lt;&gt;"Einkommen")*(-1)+(Tracking[Typ]="Einkommen"))</f>
        <v>2600</v>
      </c>
      <c r="I16" s="52">
        <f>IF(AND(Tracking[[#This Row],[Typ]]="Einkommen",shift_late_income_status="Aktiv",DAY(Tracking[[#This Row],[Datum]])&gt;=shift_late_income_starting_day),
  DATE(YEAR(Tracking[[#This Row],[Datum]]),MONTH(Tracking[[#This Row],[Datum]])+1,1),
  Tracking[[#This Row],[Datum]])</f>
        <v>46060</v>
      </c>
    </row>
    <row r="17" spans="3:9" hidden="1" x14ac:dyDescent="0.25">
      <c r="C17" s="53">
        <v>46061</v>
      </c>
      <c r="D17" s="46" t="s">
        <v>12</v>
      </c>
      <c r="E17" s="46" t="s">
        <v>15</v>
      </c>
      <c r="F17" s="46">
        <v>100</v>
      </c>
      <c r="G17" s="47"/>
      <c r="H17" s="47" cm="1">
        <f t="array" ref="H17">SUMPRODUCT(Tracking[Summe],--(Tracking[Datum]&lt;=Tracking[[#This Row],[Datum]]),(Tracking[Typ]&lt;&gt;"Einkommen")*(-1)+(Tracking[Typ]="Einkommen"))</f>
        <v>2500</v>
      </c>
      <c r="I17" s="52">
        <f>IF(AND(Tracking[[#This Row],[Typ]]="Einkommen",shift_late_income_status="Aktiv",DAY(Tracking[[#This Row],[Datum]])&gt;=shift_late_income_starting_day),
  DATE(YEAR(Tracking[[#This Row],[Datum]]),MONTH(Tracking[[#This Row],[Datum]])+1,1),
  Tracking[[#This Row],[Datum]])</f>
        <v>46061</v>
      </c>
    </row>
    <row r="18" spans="3:9" hidden="1" x14ac:dyDescent="0.25">
      <c r="C18" s="53">
        <v>46074</v>
      </c>
      <c r="D18" s="46" t="s">
        <v>17</v>
      </c>
      <c r="E18" s="46" t="s">
        <v>20</v>
      </c>
      <c r="F18" s="46">
        <v>500</v>
      </c>
      <c r="G18" s="47"/>
      <c r="H18" s="47" cm="1">
        <f t="array" ref="H18">SUMPRODUCT(Tracking[Summe],--(Tracking[Datum]&lt;=Tracking[[#This Row],[Datum]]),(Tracking[Typ]&lt;&gt;"Einkommen")*(-1)+(Tracking[Typ]="Einkommen"))</f>
        <v>2000</v>
      </c>
      <c r="I18" s="52">
        <f>IF(AND(Tracking[[#This Row],[Typ]]="Einkommen",shift_late_income_status="Aktiv",DAY(Tracking[[#This Row],[Datum]])&gt;=shift_late_income_starting_day),
  DATE(YEAR(Tracking[[#This Row],[Datum]]),MONTH(Tracking[[#This Row],[Datum]])+1,1),
  Tracking[[#This Row],[Datum]])</f>
        <v>46074</v>
      </c>
    </row>
    <row r="19" spans="3:9" x14ac:dyDescent="0.25">
      <c r="C19" s="53">
        <v>46027</v>
      </c>
      <c r="D19" s="46" t="s">
        <v>12</v>
      </c>
      <c r="E19" s="46" t="s">
        <v>15</v>
      </c>
      <c r="F19" s="97">
        <v>350</v>
      </c>
      <c r="G19" s="47"/>
      <c r="H19" s="47" cm="1">
        <f t="array" ref="H19">SUMPRODUCT(Tracking[Summe],--(Tracking[Datum]&lt;=Tracking[[#This Row],[Datum]]),(Tracking[Typ]&lt;&gt;"Einkommen")*(-1)+(Tracking[Typ]="Einkommen"))</f>
        <v>1750</v>
      </c>
      <c r="I19" s="52">
        <f>IF(AND(Tracking[[#This Row],[Typ]]="Einkommen",shift_late_income_status="Aktiv",DAY(Tracking[[#This Row],[Datum]])&gt;=shift_late_income_starting_day),
  DATE(YEAR(Tracking[[#This Row],[Datum]]),MONTH(Tracking[[#This Row],[Datum]])+1,1),
  Tracking[[#This Row],[Datum]])</f>
        <v>46027</v>
      </c>
    </row>
    <row r="20" spans="3:9" x14ac:dyDescent="0.25">
      <c r="C20" s="53">
        <v>46028</v>
      </c>
      <c r="D20" s="46" t="s">
        <v>12</v>
      </c>
      <c r="E20" s="46" t="s">
        <v>14</v>
      </c>
      <c r="F20" s="97">
        <v>300</v>
      </c>
      <c r="G20" s="47"/>
      <c r="H20" s="47" cm="1">
        <f t="array" ref="H20">SUMPRODUCT(Tracking[Summe],--(Tracking[Datum]&lt;=Tracking[[#This Row],[Datum]]),(Tracking[Typ]&lt;&gt;"Einkommen")*(-1)+(Tracking[Typ]="Einkommen"))</f>
        <v>1450</v>
      </c>
      <c r="I20" s="52">
        <f>IF(AND(Tracking[[#This Row],[Typ]]="Einkommen",shift_late_income_status="Aktiv",DAY(Tracking[[#This Row],[Datum]])&gt;=shift_late_income_starting_day),
  DATE(YEAR(Tracking[[#This Row],[Datum]]),MONTH(Tracking[[#This Row],[Datum]])+1,1),
  Tracking[[#This Row],[Datum]])</f>
        <v>46028</v>
      </c>
    </row>
    <row r="21" spans="3:9" x14ac:dyDescent="0.25">
      <c r="C21" s="53">
        <v>46029</v>
      </c>
      <c r="D21" s="46" t="s">
        <v>12</v>
      </c>
      <c r="E21" s="46" t="s">
        <v>74</v>
      </c>
      <c r="F21" s="97">
        <v>120</v>
      </c>
      <c r="G21" s="47"/>
      <c r="H21" s="47" cm="1">
        <f t="array" ref="H21">SUMPRODUCT(Tracking[Summe],--(Tracking[Datum]&lt;=Tracking[[#This Row],[Datum]]),(Tracking[Typ]&lt;&gt;"Einkommen")*(-1)+(Tracking[Typ]="Einkommen"))</f>
        <v>1330</v>
      </c>
      <c r="I21" s="52">
        <f>IF(AND(Tracking[[#This Row],[Typ]]="Einkommen",shift_late_income_status="Aktiv",DAY(Tracking[[#This Row],[Datum]])&gt;=shift_late_income_starting_day),
  DATE(YEAR(Tracking[[#This Row],[Datum]]),MONTH(Tracking[[#This Row],[Datum]])+1,1),
  Tracking[[#This Row],[Datum]])</f>
        <v>46029</v>
      </c>
    </row>
    <row r="22" spans="3:9" x14ac:dyDescent="0.25">
      <c r="C22" s="53">
        <v>46031</v>
      </c>
      <c r="D22" s="46" t="s">
        <v>12</v>
      </c>
      <c r="E22" s="46" t="s">
        <v>76</v>
      </c>
      <c r="F22" s="97">
        <v>80</v>
      </c>
      <c r="G22" s="47"/>
      <c r="H22" s="47" cm="1">
        <f t="array" ref="H22">SUMPRODUCT(Tracking[Summe],--(Tracking[Datum]&lt;=Tracking[[#This Row],[Datum]]),(Tracking[Typ]&lt;&gt;"Einkommen")*(-1)+(Tracking[Typ]="Einkommen"))</f>
        <v>1250</v>
      </c>
      <c r="I22" s="52">
        <f>IF(AND(Tracking[[#This Row],[Typ]]="Einkommen",shift_late_income_status="Aktiv",DAY(Tracking[[#This Row],[Datum]])&gt;=shift_late_income_starting_day),
  DATE(YEAR(Tracking[[#This Row],[Datum]]),MONTH(Tracking[[#This Row],[Datum]])+1,1),
  Tracking[[#This Row],[Datum]])</f>
        <v>46031</v>
      </c>
    </row>
    <row r="23" spans="3:9" x14ac:dyDescent="0.25">
      <c r="C23" s="53">
        <v>46032</v>
      </c>
      <c r="D23" s="46" t="s">
        <v>12</v>
      </c>
      <c r="E23" s="46" t="s">
        <v>77</v>
      </c>
      <c r="F23" s="97">
        <v>150</v>
      </c>
      <c r="G23" s="47"/>
      <c r="H23" s="47" cm="1">
        <f t="array" ref="H23">SUMPRODUCT(Tracking[Summe],--(Tracking[Datum]&lt;=Tracking[[#This Row],[Datum]]),(Tracking[Typ]&lt;&gt;"Einkommen")*(-1)+(Tracking[Typ]="Einkommen"))</f>
        <v>1100</v>
      </c>
      <c r="I23" s="52">
        <f>IF(AND(Tracking[[#This Row],[Typ]]="Einkommen",shift_late_income_status="Aktiv",DAY(Tracking[[#This Row],[Datum]])&gt;=shift_late_income_starting_day),
  DATE(YEAR(Tracking[[#This Row],[Datum]]),MONTH(Tracking[[#This Row],[Datum]])+1,1),
  Tracking[[#This Row],[Datum]])</f>
        <v>46032</v>
      </c>
    </row>
    <row r="24" spans="3:9" x14ac:dyDescent="0.25">
      <c r="C24" s="53">
        <v>46033</v>
      </c>
      <c r="D24" s="46" t="s">
        <v>5</v>
      </c>
      <c r="E24" s="46" t="s">
        <v>10</v>
      </c>
      <c r="F24" s="97">
        <v>150</v>
      </c>
      <c r="G24" s="47"/>
      <c r="H24" s="47" cm="1">
        <f t="array" ref="H24">SUMPRODUCT(Tracking[Summe],--(Tracking[Datum]&lt;=Tracking[[#This Row],[Datum]]),(Tracking[Typ]&lt;&gt;"Einkommen")*(-1)+(Tracking[Typ]="Einkommen"))</f>
        <v>1250</v>
      </c>
      <c r="I24" s="52">
        <f>IF(AND(Tracking[[#This Row],[Typ]]="Einkommen",shift_late_income_status="Aktiv",DAY(Tracking[[#This Row],[Datum]])&gt;=shift_late_income_starting_day),
  DATE(YEAR(Tracking[[#This Row],[Datum]]),MONTH(Tracking[[#This Row],[Datum]])+1,1),
  Tracking[[#This Row],[Datum]])</f>
        <v>46033</v>
      </c>
    </row>
    <row r="25" spans="3:9" x14ac:dyDescent="0.25">
      <c r="C25" s="53">
        <v>46034</v>
      </c>
      <c r="D25" s="46" t="s">
        <v>12</v>
      </c>
      <c r="E25" s="46" t="s">
        <v>60</v>
      </c>
      <c r="F25" s="97">
        <v>200</v>
      </c>
      <c r="G25" s="47"/>
      <c r="H25" s="47" cm="1">
        <f t="array" ref="H25">SUMPRODUCT(Tracking[Summe],--(Tracking[Datum]&lt;=Tracking[[#This Row],[Datum]]),(Tracking[Typ]&lt;&gt;"Einkommen")*(-1)+(Tracking[Typ]="Einkommen"))</f>
        <v>1050</v>
      </c>
      <c r="I25" s="52">
        <f>IF(AND(Tracking[[#This Row],[Typ]]="Einkommen",shift_late_income_status="Aktiv",DAY(Tracking[[#This Row],[Datum]])&gt;=shift_late_income_starting_day),
  DATE(YEAR(Tracking[[#This Row],[Datum]]),MONTH(Tracking[[#This Row],[Datum]])+1,1),
  Tracking[[#This Row],[Datum]])</f>
        <v>46034</v>
      </c>
    </row>
    <row r="26" spans="3:9" x14ac:dyDescent="0.25">
      <c r="C26" s="53">
        <v>46035</v>
      </c>
      <c r="D26" s="46" t="s">
        <v>5</v>
      </c>
      <c r="E26" s="46" t="s">
        <v>9</v>
      </c>
      <c r="F26" s="97">
        <v>1000</v>
      </c>
      <c r="G26" s="47"/>
      <c r="H26" s="47" cm="1">
        <f t="array" ref="H26">SUMPRODUCT(Tracking[Summe],--(Tracking[Datum]&lt;=Tracking[[#This Row],[Datum]]),(Tracking[Typ]&lt;&gt;"Einkommen")*(-1)+(Tracking[Typ]="Einkommen"))</f>
        <v>2050</v>
      </c>
      <c r="I26" s="52">
        <f>IF(AND(Tracking[[#This Row],[Typ]]="Einkommen",shift_late_income_status="Aktiv",DAY(Tracking[[#This Row],[Datum]])&gt;=shift_late_income_starting_day),
  DATE(YEAR(Tracking[[#This Row],[Datum]]),MONTH(Tracking[[#This Row],[Datum]])+1,1),
  Tracking[[#This Row],[Datum]])</f>
        <v>46035</v>
      </c>
    </row>
    <row r="27" spans="3:9" x14ac:dyDescent="0.25">
      <c r="C27" s="53">
        <v>46036</v>
      </c>
      <c r="D27" s="46" t="s">
        <v>12</v>
      </c>
      <c r="E27" s="46" t="s">
        <v>75</v>
      </c>
      <c r="F27" s="97">
        <v>50</v>
      </c>
      <c r="G27" s="47"/>
      <c r="H27" s="47" cm="1">
        <f t="array" ref="H27">SUMPRODUCT(Tracking[Summe],--(Tracking[Datum]&lt;=Tracking[[#This Row],[Datum]]),(Tracking[Typ]&lt;&gt;"Einkommen")*(-1)+(Tracking[Typ]="Einkommen"))</f>
        <v>2000</v>
      </c>
      <c r="I27" s="52">
        <f>IF(AND(Tracking[[#This Row],[Typ]]="Einkommen",shift_late_income_status="Aktiv",DAY(Tracking[[#This Row],[Datum]])&gt;=shift_late_income_starting_day),
  DATE(YEAR(Tracking[[#This Row],[Datum]]),MONTH(Tracking[[#This Row],[Datum]])+1,1),
  Tracking[[#This Row],[Datum]])</f>
        <v>46036</v>
      </c>
    </row>
    <row r="28" spans="3:9" x14ac:dyDescent="0.25">
      <c r="C28" s="53">
        <v>46037</v>
      </c>
      <c r="D28" s="46" t="s">
        <v>5</v>
      </c>
      <c r="E28" s="46" t="s">
        <v>8</v>
      </c>
      <c r="F28" s="97">
        <v>1000</v>
      </c>
      <c r="G28" s="47"/>
      <c r="H28" s="47" cm="1">
        <f t="array" ref="H28">SUMPRODUCT(Tracking[Summe],--(Tracking[Datum]&lt;=Tracking[[#This Row],[Datum]]),(Tracking[Typ]&lt;&gt;"Einkommen")*(-1)+(Tracking[Typ]="Einkommen"))</f>
        <v>3000</v>
      </c>
      <c r="I28" s="52">
        <f>IF(AND(Tracking[[#This Row],[Typ]]="Einkommen",shift_late_income_status="Aktiv",DAY(Tracking[[#This Row],[Datum]])&gt;=shift_late_income_starting_day),
  DATE(YEAR(Tracking[[#This Row],[Datum]]),MONTH(Tracking[[#This Row],[Datum]])+1,1),
  Tracking[[#This Row],[Datum]])</f>
        <v>46037</v>
      </c>
    </row>
    <row r="29" spans="3:9" x14ac:dyDescent="0.25">
      <c r="C29" s="53">
        <v>46048</v>
      </c>
      <c r="D29" s="46" t="s">
        <v>17</v>
      </c>
      <c r="E29" s="46" t="s">
        <v>19</v>
      </c>
      <c r="F29" s="97">
        <v>400</v>
      </c>
      <c r="G29" s="47"/>
      <c r="H29" s="47" cm="1">
        <f t="array" ref="H29">SUMPRODUCT(Tracking[Summe],--(Tracking[Datum]&lt;=Tracking[[#This Row],[Datum]]),(Tracking[Typ]&lt;&gt;"Einkommen")*(-1)+(Tracking[Typ]="Einkommen"))</f>
        <v>2600</v>
      </c>
      <c r="I29" s="52">
        <f>IF(AND(Tracking[[#This Row],[Typ]]="Einkommen",shift_late_income_status="Aktiv",DAY(Tracking[[#This Row],[Datum]])&gt;=shift_late_income_starting_day),
  DATE(YEAR(Tracking[[#This Row],[Datum]]),MONTH(Tracking[[#This Row],[Datum]])+1,1),
  Tracking[[#This Row],[Datum]])</f>
        <v>46048</v>
      </c>
    </row>
    <row r="30" spans="3:9" x14ac:dyDescent="0.25">
      <c r="C30" s="53">
        <v>46050</v>
      </c>
      <c r="D30" s="46" t="s">
        <v>17</v>
      </c>
      <c r="E30" s="46" t="s">
        <v>78</v>
      </c>
      <c r="F30" s="97">
        <v>200</v>
      </c>
      <c r="G30" s="47"/>
      <c r="H30" s="47" cm="1">
        <f t="array" ref="H30">SUMPRODUCT(Tracking[Summe],--(Tracking[Datum]&lt;=Tracking[[#This Row],[Datum]]),(Tracking[Typ]&lt;&gt;"Einkommen")*(-1)+(Tracking[Typ]="Einkommen"))</f>
        <v>2400</v>
      </c>
      <c r="I30" s="52">
        <f>IF(AND(Tracking[[#This Row],[Typ]]="Einkommen",shift_late_income_status="Aktiv",DAY(Tracking[[#This Row],[Datum]])&gt;=shift_late_income_starting_day),
  DATE(YEAR(Tracking[[#This Row],[Datum]]),MONTH(Tracking[[#This Row],[Datum]])+1,1),
  Tracking[[#This Row],[Datum]])</f>
        <v>46050</v>
      </c>
    </row>
    <row r="31" spans="3:9" x14ac:dyDescent="0.25">
      <c r="C31" s="53">
        <v>46053</v>
      </c>
      <c r="D31" s="46" t="s">
        <v>17</v>
      </c>
      <c r="E31" s="46" t="s">
        <v>20</v>
      </c>
      <c r="F31" s="97">
        <v>100</v>
      </c>
      <c r="G31" s="47"/>
      <c r="H31" s="47" cm="1">
        <f t="array" ref="H31">SUMPRODUCT(Tracking[Summe],--(Tracking[Datum]&lt;=Tracking[[#This Row],[Datum]]),(Tracking[Typ]&lt;&gt;"Einkommen")*(-1)+(Tracking[Typ]="Einkommen"))</f>
        <v>2300</v>
      </c>
      <c r="I31" s="52">
        <f>IF(AND(Tracking[[#This Row],[Typ]]="Einkommen",shift_late_income_status="Aktiv",DAY(Tracking[[#This Row],[Datum]])&gt;=shift_late_income_starting_day),
  DATE(YEAR(Tracking[[#This Row],[Datum]]),MONTH(Tracking[[#This Row],[Datum]])+1,1),
  Tracking[[#This Row],[Datum]])</f>
        <v>46053</v>
      </c>
    </row>
  </sheetData>
  <mergeCells count="1">
    <mergeCell ref="A1:XFD3"/>
  </mergeCells>
  <conditionalFormatting sqref="E12:E31">
    <cfRule type="expression" dxfId="27" priority="4">
      <formula>ISNA(MATCH(E12,INDIRECT(D12),0))</formula>
    </cfRule>
  </conditionalFormatting>
  <conditionalFormatting sqref="F12:F31">
    <cfRule type="expression" dxfId="26" priority="1">
      <formula>D12="Einkommen"</formula>
    </cfRule>
  </conditionalFormatting>
  <conditionalFormatting sqref="I12:I31">
    <cfRule type="expression" dxfId="25" priority="2">
      <formula>AND(D12="Einkommen",shift_late_income_status="Aktiv",DAY(C12)&gt;=shift_late_income_starting_day)</formula>
    </cfRule>
  </conditionalFormatting>
  <dataValidations count="4">
    <dataValidation type="date" operator="greaterThan" allowBlank="1" showInputMessage="1" showErrorMessage="1" errorTitle="Ungülter Datum" error="Bitte verwende einen gültigen Datum!" sqref="C12:C31" xr:uid="{ACF63226-3E4C-420F-8A46-F04E505D6025}">
      <formula1>1</formula1>
    </dataValidation>
    <dataValidation type="list" allowBlank="1" showInputMessage="1" showErrorMessage="1" errorTitle="Ungültiger Typ" error="Bitte verwende einen gültigen Typ: Einkommen, Ausgaben oder Vermögenswerte!" sqref="D12:D31" xr:uid="{DA59AAD0-F233-4A09-AAEA-746926411B8A}">
      <formula1>"Einkommen,Ausgaben,Vermögenswerte"</formula1>
    </dataValidation>
    <dataValidation type="custom" allowBlank="1" showInputMessage="1" showErrorMessage="1" errorTitle="Ungültige Eingabe" error="Bitte gebe eine gültige Zahl ein!" sqref="F12:F31" xr:uid="{870EA6E4-FEA3-41FE-830E-D2255C1E1AF9}">
      <formula1>ISNUMBER(F12)</formula1>
    </dataValidation>
    <dataValidation type="list" allowBlank="1" showInputMessage="1" showErrorMessage="1" errorTitle="Ungülte Kategorie" error="Bitte verwende eine gültige Kategorie!" sqref="E12:E31" xr:uid="{CCC6225B-629C-4F44-8575-F35A24F489EE}">
      <formula1>INDIRECT(D12)</formula1>
    </dataValidation>
  </dataValidations>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B0F71-9E94-4689-B27A-478BF2A2A0FA}">
  <sheetPr>
    <tabColor theme="9" tint="-0.249977111117893"/>
  </sheetPr>
  <dimension ref="A1:AR51"/>
  <sheetViews>
    <sheetView showGridLines="0" zoomScale="90" zoomScaleNormal="90" workbookViewId="0">
      <selection sqref="A1:XFD3"/>
    </sheetView>
  </sheetViews>
  <sheetFormatPr baseColWidth="10" defaultColWidth="9.140625" defaultRowHeight="15" x14ac:dyDescent="0.25"/>
  <cols>
    <col min="2" max="2" width="2.7109375" customWidth="1"/>
    <col min="3" max="3" width="9.140625" hidden="1" customWidth="1"/>
    <col min="4" max="4" width="14.28515625" hidden="1" customWidth="1"/>
    <col min="5" max="8" width="9.140625" hidden="1" customWidth="1"/>
    <col min="9" max="9" width="16.42578125" hidden="1" customWidth="1"/>
    <col min="10" max="10" width="27.28515625" hidden="1" customWidth="1"/>
    <col min="11" max="11" width="25.140625" hidden="1" customWidth="1"/>
    <col min="12" max="12" width="16" hidden="1" customWidth="1"/>
    <col min="13" max="13" width="16.5703125" hidden="1" customWidth="1"/>
    <col min="14" max="14" width="18.28515625" hidden="1" customWidth="1"/>
    <col min="15" max="15" width="22" hidden="1" customWidth="1"/>
    <col min="16" max="16" width="14.28515625" hidden="1" customWidth="1"/>
    <col min="17" max="17" width="18" hidden="1" customWidth="1"/>
    <col min="18" max="18" width="15.7109375" hidden="1" customWidth="1"/>
    <col min="19" max="21" width="18.7109375" hidden="1" customWidth="1"/>
    <col min="22" max="22" width="23" hidden="1" customWidth="1"/>
    <col min="23" max="23" width="23.28515625" hidden="1" customWidth="1"/>
    <col min="24" max="24" width="32.140625" hidden="1" customWidth="1"/>
    <col min="25" max="25" width="22.7109375" customWidth="1"/>
    <col min="26" max="26" width="11.85546875" customWidth="1"/>
    <col min="27" max="27" width="14.7109375" customWidth="1"/>
    <col min="28" max="28" width="10.85546875" style="48" customWidth="1"/>
    <col min="29" max="29" width="14.7109375" customWidth="1"/>
    <col min="30" max="30" width="11.85546875" customWidth="1"/>
    <col min="31" max="31" width="3.7109375" customWidth="1"/>
    <col min="32" max="33" width="15.7109375" customWidth="1"/>
    <col min="34" max="34" width="1.7109375" customWidth="1"/>
    <col min="35" max="35" width="15.7109375" customWidth="1"/>
    <col min="36" max="36" width="11.42578125" customWidth="1"/>
    <col min="38" max="38" width="3.5703125" customWidth="1"/>
    <col min="39" max="40" width="15.7109375" customWidth="1"/>
    <col min="41" max="41" width="1.7109375" customWidth="1"/>
    <col min="42" max="42" width="15.7109375" customWidth="1"/>
    <col min="43" max="44" width="11.85546875" customWidth="1"/>
  </cols>
  <sheetData>
    <row r="1" spans="1:44" s="114" customFormat="1" ht="15" customHeight="1" x14ac:dyDescent="0.25">
      <c r="A1" s="121" t="s">
        <v>101</v>
      </c>
    </row>
    <row r="2" spans="1:44" s="114" customFormat="1" x14ac:dyDescent="0.25"/>
    <row r="3" spans="1:44" s="114" customFormat="1" x14ac:dyDescent="0.25"/>
    <row r="5" spans="1:44" x14ac:dyDescent="0.25">
      <c r="AQ5" s="123" t="s">
        <v>39</v>
      </c>
      <c r="AR5" s="124"/>
    </row>
    <row r="6" spans="1:44" x14ac:dyDescent="0.25">
      <c r="AN6" s="126" t="s">
        <v>40</v>
      </c>
      <c r="AO6" s="126"/>
      <c r="AP6" s="126"/>
      <c r="AQ6" s="125" t="s">
        <v>45</v>
      </c>
      <c r="AR6" s="125"/>
    </row>
    <row r="8" spans="1:44" x14ac:dyDescent="0.25">
      <c r="AQ8" s="123" t="s">
        <v>41</v>
      </c>
      <c r="AR8" s="124"/>
    </row>
    <row r="9" spans="1:44" x14ac:dyDescent="0.25">
      <c r="AN9" s="126" t="s">
        <v>42</v>
      </c>
      <c r="AO9" s="126"/>
      <c r="AP9" s="126"/>
      <c r="AQ9" s="127" t="s">
        <v>79</v>
      </c>
      <c r="AR9" s="127"/>
    </row>
    <row r="11" spans="1:44" ht="15.75" x14ac:dyDescent="0.25">
      <c r="C11" s="9"/>
      <c r="D11" s="9"/>
      <c r="E11" s="9"/>
      <c r="F11" s="9"/>
      <c r="G11" s="9"/>
      <c r="H11" s="9"/>
      <c r="I11" s="9"/>
      <c r="J11" s="9"/>
      <c r="K11" s="9"/>
      <c r="L11" s="9"/>
      <c r="M11" s="9"/>
      <c r="N11" s="9"/>
      <c r="O11" s="9"/>
      <c r="P11" s="9"/>
      <c r="Q11" s="9"/>
      <c r="R11" s="9"/>
      <c r="S11" s="9"/>
      <c r="T11" s="9"/>
      <c r="U11" s="9"/>
      <c r="V11" s="9"/>
      <c r="W11" s="9"/>
      <c r="X11" s="9"/>
      <c r="Y11" s="122" t="str">
        <f ca="1">"Berechnung - "&amp;IF(selected_period="Gesamt Jahr",selected_year&amp;"(Gesamt Jahr)",selected_period_display&amp;" "&amp;selected_year)</f>
        <v>Berechnung - Gesamtjahr 2026</v>
      </c>
      <c r="Z11" s="122"/>
      <c r="AA11" s="122"/>
      <c r="AB11" s="122"/>
      <c r="AC11" s="122"/>
      <c r="AD11" s="122"/>
      <c r="AF11" s="122" t="str">
        <f ca="1">"Zusammenfassung - "&amp;IF(selected_period="Gesamt Jahr",selected_year&amp;" (Gesamt Jahr)",selected_period_display&amp;" "&amp;selected_year)</f>
        <v>Zusammenfassung - Gesamtjahr 2026</v>
      </c>
      <c r="AG11" s="122"/>
      <c r="AH11" s="122"/>
      <c r="AI11" s="122"/>
      <c r="AJ11" s="122"/>
      <c r="AK11" s="122"/>
      <c r="AL11" s="122"/>
      <c r="AM11" s="122"/>
      <c r="AN11" s="122"/>
      <c r="AO11" s="122"/>
      <c r="AP11" s="122"/>
      <c r="AQ11" s="122"/>
      <c r="AR11" s="122"/>
    </row>
    <row r="12" spans="1:44" x14ac:dyDescent="0.25">
      <c r="C12" s="27" t="s">
        <v>50</v>
      </c>
      <c r="D12" s="28" t="s">
        <v>51</v>
      </c>
      <c r="E12" s="27" t="s">
        <v>52</v>
      </c>
      <c r="F12" s="26" t="s">
        <v>53</v>
      </c>
      <c r="G12" s="26" t="s">
        <v>54</v>
      </c>
      <c r="H12" s="28" t="s">
        <v>55</v>
      </c>
      <c r="I12" s="27" t="s">
        <v>56</v>
      </c>
      <c r="J12" s="26" t="s">
        <v>57</v>
      </c>
      <c r="K12" s="26" t="s">
        <v>58</v>
      </c>
      <c r="L12" s="28" t="s">
        <v>59</v>
      </c>
      <c r="M12" s="26" t="s">
        <v>61</v>
      </c>
      <c r="N12" s="34" t="s">
        <v>62</v>
      </c>
      <c r="O12" s="26" t="s">
        <v>63</v>
      </c>
      <c r="P12" s="26" t="s">
        <v>64</v>
      </c>
      <c r="Q12" s="26" t="s">
        <v>65</v>
      </c>
      <c r="R12" s="34" t="s">
        <v>66</v>
      </c>
      <c r="S12" s="26" t="s">
        <v>67</v>
      </c>
      <c r="T12" s="26" t="s">
        <v>68</v>
      </c>
      <c r="U12" s="26" t="s">
        <v>69</v>
      </c>
      <c r="V12" s="26" t="s">
        <v>70</v>
      </c>
      <c r="W12" s="34" t="s">
        <v>71</v>
      </c>
      <c r="X12" s="36" t="s">
        <v>72</v>
      </c>
    </row>
    <row r="13" spans="1:44" x14ac:dyDescent="0.25">
      <c r="C13" s="29" cm="1">
        <f t="array" ref="C13">einkommen_header_row</f>
        <v>9</v>
      </c>
      <c r="D13" s="30">
        <f t="shared" ref="D13:D50" si="0">IF(is_header,row_id,
IF(NOT(is_empty),D12,-1))</f>
        <v>9</v>
      </c>
      <c r="E13" s="29" cm="1">
        <f t="array" ref="E13">1*OR(row_id=einkommen_header_row,row_id=ausgaben_header_row,row_id=werte_header_row)</f>
        <v>1</v>
      </c>
      <c r="F13">
        <f t="shared" ref="F13:F50" si="1">1*NOT(OR(is_header,is_total,is_empty))</f>
        <v>0</v>
      </c>
      <c r="G13" cm="1">
        <f t="array" ref="G13">1*OR(row_id=einkommen_total_row,row_id=ausgaben_total_row,row_id=werte_total_row)</f>
        <v>0</v>
      </c>
      <c r="H13" s="30">
        <f t="shared" ref="H13:H50" si="2">1*OR(row_id="/1",row_id="/2",row_id=-1)</f>
        <v>0</v>
      </c>
      <c r="I13" s="29" t="str" cm="1">
        <f t="array" ref="I13">IFERROR(INDEX('Budget Planung'!$C:$C,header_row_id),"")</f>
        <v>Einkommen</v>
      </c>
      <c r="J13" t="str" cm="1">
        <f t="array" ref="J13">IFERROR(INDEX('Budget Planung'!$C:$C,row_id),"")</f>
        <v>Einkommen</v>
      </c>
      <c r="K13" s="31" t="str" cm="1">
        <f t="array" ref="K13">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13" s="33" t="str" cm="1">
        <f t="array" ref="L13">IF(OR(is_header,is_empty),"",
   INDEX('Budget Planung'!$E:$EM,row_id,
 MATCH(IF(selected_period="Gesamtjahr",selected_year,DATE(selected_year,selected_period,1)),'Budget Planung'!$E$9:$EM$9,0)
))</f>
        <v/>
      </c>
      <c r="M13" t="str" cm="1">
        <f t="array" ref="M13">IF(is_cat,
  IF(header_row_id=einkommen_header_row,MATCH(einkommen_min_row,$C:$C,0),
   IF(header_row_id=ausgaben_header_row,MATCH(ausgaben_min_row,$C:$C,0),
    IF(header_row_id=werte_header_row,MATCH(werte_min_row,$C:$C,0),""))),"")</f>
        <v/>
      </c>
      <c r="N13" s="35" t="str" cm="1">
        <f t="array" ref="N13">IF(is_cat,
  IF(header_row_id=einkommen_header_row,MATCH(einkommen_max_row,$C:$C,0),
   IF(header_row_id=ausgaben_header_row,MATCH(ausgaben_max_row,$C:$C,0),
    IF(header_row_id=werte_header_row,MATCH(werte_max_row,$C:$C,0),""))),"")</f>
        <v/>
      </c>
      <c r="O13" t="str">
        <f t="shared" ref="O13:O50" si="3">IF(is_cat,ADDRESS(sort_min_row,COLUMN(tracked))&amp;":"&amp;ADDRESS(sort_max_row,COLUMN(tracked)),"")</f>
        <v/>
      </c>
      <c r="P13" t="str">
        <f t="shared" ref="P13:P50" ca="1" si="4">IF(is_cat,RANK(tracked,INDIRECT(tracked_range),0),"")</f>
        <v/>
      </c>
      <c r="Q13" t="str">
        <f t="shared" ref="Q13:Q50" si="5">IF(is_cat,ADDRESS(sort_min_row,COLUMN(budget))&amp;":"&amp;ADDRESS(sort_max_row,COLUMN(budget)),"")</f>
        <v/>
      </c>
      <c r="R13" s="35" t="str">
        <f t="shared" ref="R13:R50" ca="1" si="6">IF(is_cat,RANK(budget,INDIRECT(budget_range),0),"")</f>
        <v/>
      </c>
      <c r="S13" t="str">
        <f t="shared" ref="S13:S50" si="7">IF(is_cat,_xlfn.NUMBERVALUE(tracked_rank &amp; budget_rank),"")</f>
        <v/>
      </c>
      <c r="T13" t="str">
        <f t="shared" ref="T13:T50" si="8">IF(is_cat,ADDRESS(sort_min_row,COLUMN(comb_rank))&amp;":"&amp;ADDRESS(sort_max_row,COLUMN(comb_rank)),"")</f>
        <v/>
      </c>
      <c r="U13" t="str">
        <f t="shared" ref="U13:U50" ca="1" si="9">IF(is_cat,RANK(comb_rank,INDIRECT(comb_rank_range),1),"")</f>
        <v/>
      </c>
      <c r="V13" t="str">
        <f t="shared" ref="V13:V50" si="10">IF(is_cat,ADDRESS(sort_min_row,COLUMN(comb_rank_norm))&amp;":"&amp;ADDRESS(ROW(),COLUMN(comb_rank_norm)),"")</f>
        <v/>
      </c>
      <c r="W13" s="35" t="str">
        <f t="shared" ref="W13:W50" ca="1" si="11">IF(is_cat,comb_rank_norm+COUNTIF(INDIRECT(comb_rank_norm_run_range),comb_rank_norm)-1,"")</f>
        <v/>
      </c>
      <c r="X13" s="37">
        <f t="shared" ref="X13:X50" si="12">IF(is_cat,header_row_id+comb_rank_unique,row_id)</f>
        <v>9</v>
      </c>
      <c r="Y13" s="103" t="str">
        <f t="shared" ref="Y13:Y50" si="13">IF(is_empty,"",INDEX($J:$J,MATCH(row_id,$X:$X,0)))</f>
        <v>Einkommen</v>
      </c>
      <c r="Z13" s="104" t="str">
        <f t="shared" ref="Z13:Z50" si="14">IF(is_empty,"",IF(is_header,"Eingetragen",INDEX($K:$K,MATCH(row_id,$X:$X,0))))</f>
        <v>Eingetragen</v>
      </c>
      <c r="AA13" s="104" t="str">
        <f t="shared" ref="AA13:AA50" si="15">IF(is_empty,"",IF(is_header,"Budget",INDEX($L:$L,MATCH(row_id,$X:$X,0))))</f>
        <v>Budget</v>
      </c>
      <c r="AB13" s="105" t="str">
        <f>IF(is_empty,"",IF(is_header,"% Vervollst.",IFERROR(out_tracked/out_budget,"-")))</f>
        <v>% Vervollst.</v>
      </c>
      <c r="AC13" s="104" t="str">
        <f t="shared" ref="AC13:AC50" si="16">IF(is_empty,"",IF(is_header,"Übrig",IF(out_budget-out_tracked&gt;0,out_budget-out_tracked,0)))</f>
        <v>Übrig</v>
      </c>
      <c r="AD13" s="104" t="str">
        <f t="shared" ref="AD13:AD50" si="17">IF(is_empty,"",IF(is_header,"Überschuss",IF(out_budget-out_tracked&lt;0,out_tracked-out_budget,0)))</f>
        <v>Überschuss</v>
      </c>
      <c r="AF13" s="64"/>
      <c r="AG13" s="65"/>
      <c r="AH13" s="65"/>
      <c r="AI13" s="65"/>
      <c r="AJ13" s="65"/>
      <c r="AK13" s="66"/>
      <c r="AM13" s="80"/>
      <c r="AN13" s="81"/>
      <c r="AO13" s="81"/>
      <c r="AP13" s="81"/>
      <c r="AQ13" s="81"/>
      <c r="AR13" s="82"/>
    </row>
    <row r="14" spans="1:44" x14ac:dyDescent="0.25">
      <c r="C14" s="29" cm="1">
        <f t="array" ref="C14">IF(C13=-1,-1,
IF(C13&lt;einkommen_max_row,C13+1,
IF(C13=einkommen_max_row,einkommen_total_row,
IF(C13=einkommen_total_row,"/1",
IF(C13="/1",ausgaben_header_row,
IF(C13&lt;ausgaben_max_row,C13+1,
IF(C13=ausgaben_max_row,ausgaben_total_row,
IF(C13=ausgaben_total_row,"/2",
IF(C13="/2",werte_header_row,
IF(C13&lt;werte_max_row,C13+1,
IF(C13=werte_max_row,werte_total_row,-1)))))))))))</f>
        <v>10</v>
      </c>
      <c r="D14" s="30">
        <f t="shared" si="0"/>
        <v>9</v>
      </c>
      <c r="E14" s="29" cm="1">
        <f t="array" ref="E14">1*OR(row_id=einkommen_header_row,row_id=ausgaben_header_row,row_id=werte_header_row)</f>
        <v>0</v>
      </c>
      <c r="F14">
        <f t="shared" si="1"/>
        <v>1</v>
      </c>
      <c r="G14" cm="1">
        <f t="array" ref="G14">1*OR(row_id=einkommen_total_row,row_id=ausgaben_total_row,row_id=werte_total_row)</f>
        <v>0</v>
      </c>
      <c r="H14" s="30">
        <f t="shared" si="2"/>
        <v>0</v>
      </c>
      <c r="I14" s="29" t="str" cm="1">
        <f t="array" ref="I14">IFERROR(INDEX('Budget Planung'!$C:$C,header_row_id),"")</f>
        <v>Einkommen</v>
      </c>
      <c r="J14" t="str" cm="1">
        <f t="array" ref="J14">IFERROR(INDEX('Budget Planung'!$C:$C,row_id),"")</f>
        <v>Lohn (Netto)</v>
      </c>
      <c r="K14" s="31" cm="1">
        <f t="array" aca="1" ref="K14"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4500</v>
      </c>
      <c r="L14" s="33" cm="1">
        <f t="array" aca="1" ref="L14" ca="1">IF(OR(is_header,is_empty),"",
   INDEX('Budget Planung'!$E:$EM,row_id,
 MATCH(IF(selected_period="Gesamtjahr",selected_year,DATE(selected_year,selected_period,1)),'Budget Planung'!$E$9:$EM$9,0)
))</f>
        <v>52200</v>
      </c>
      <c r="M14" cm="1">
        <f t="array" ref="M14">IF(is_cat,
  IF(header_row_id=einkommen_header_row,MATCH(einkommen_min_row,$C:$C,0),
   IF(header_row_id=ausgaben_header_row,MATCH(ausgaben_min_row,$C:$C,0),
    IF(header_row_id=werte_header_row,MATCH(werte_min_row,$C:$C,0),""))),"")</f>
        <v>14</v>
      </c>
      <c r="N14" s="35" cm="1">
        <f t="array" ref="N14">IF(is_cat,
  IF(header_row_id=einkommen_header_row,MATCH(einkommen_max_row,$C:$C,0),
   IF(header_row_id=ausgaben_header_row,MATCH(ausgaben_max_row,$C:$C,0),
    IF(header_row_id=werte_header_row,MATCH(werte_max_row,$C:$C,0),""))),"")</f>
        <v>16</v>
      </c>
      <c r="O14" t="str">
        <f t="shared" si="3"/>
        <v>$K$14:$K$16</v>
      </c>
      <c r="P14">
        <f t="shared" ca="1" si="4"/>
        <v>1</v>
      </c>
      <c r="Q14" t="str">
        <f t="shared" si="5"/>
        <v>$L$14:$L$16</v>
      </c>
      <c r="R14" s="35">
        <f t="shared" ca="1" si="6"/>
        <v>1</v>
      </c>
      <c r="S14">
        <f t="shared" ca="1" si="7"/>
        <v>11</v>
      </c>
      <c r="T14" t="str">
        <f t="shared" si="8"/>
        <v>$S$14:$S$16</v>
      </c>
      <c r="U14">
        <f t="shared" ca="1" si="9"/>
        <v>1</v>
      </c>
      <c r="V14" t="str">
        <f t="shared" si="10"/>
        <v>$U$14:$U$14</v>
      </c>
      <c r="W14" s="35">
        <f t="shared" ca="1" si="11"/>
        <v>1</v>
      </c>
      <c r="X14" s="37">
        <f t="shared" ca="1" si="12"/>
        <v>10</v>
      </c>
      <c r="Y14" s="103" t="str">
        <f t="shared" ca="1" si="13"/>
        <v>Lohn (Netto)</v>
      </c>
      <c r="Z14" s="106">
        <f t="shared" ca="1" si="14"/>
        <v>4500</v>
      </c>
      <c r="AA14" s="106">
        <f t="shared" ca="1" si="15"/>
        <v>52200</v>
      </c>
      <c r="AB14" s="105">
        <f t="shared" ref="AB14:AB50" ca="1" si="18">IF(is_empty,"",IF(is_header,"% Vervollst.",IFERROR(out_tracked/out_budget,"-")))</f>
        <v>8.6206896551724144E-2</v>
      </c>
      <c r="AC14" s="106">
        <f t="shared" ca="1" si="16"/>
        <v>47700</v>
      </c>
      <c r="AD14" s="106">
        <f t="shared" ca="1" si="17"/>
        <v>0</v>
      </c>
      <c r="AF14" s="29"/>
      <c r="AK14" s="30"/>
      <c r="AM14" s="83"/>
      <c r="AR14" s="35"/>
    </row>
    <row r="15" spans="1:44" x14ac:dyDescent="0.25">
      <c r="C15" s="29" cm="1">
        <f t="array" ref="C15">IF(C14=-1,-1,
IF(C14&lt;einkommen_max_row,C14+1,
IF(C14=einkommen_max_row,einkommen_total_row,
IF(C14=einkommen_total_row,"/1",
IF(C14="/1",ausgaben_header_row,
IF(C14&lt;ausgaben_max_row,C14+1,
IF(C14=ausgaben_max_row,ausgaben_total_row,
IF(C14=ausgaben_total_row,"/2",
IF(C14="/2",werte_header_row,
IF(C14&lt;werte_max_row,C14+1,
IF(C14=werte_max_row,werte_total_row,-1)))))))))))</f>
        <v>11</v>
      </c>
      <c r="D15" s="30">
        <f t="shared" si="0"/>
        <v>9</v>
      </c>
      <c r="E15" s="29" cm="1">
        <f t="array" ref="E15">1*OR(row_id=einkommen_header_row,row_id=ausgaben_header_row,row_id=werte_header_row)</f>
        <v>0</v>
      </c>
      <c r="F15">
        <f t="shared" si="1"/>
        <v>1</v>
      </c>
      <c r="G15" cm="1">
        <f t="array" ref="G15">1*OR(row_id=einkommen_total_row,row_id=ausgaben_total_row,row_id=werte_total_row)</f>
        <v>0</v>
      </c>
      <c r="H15" s="30">
        <f t="shared" si="2"/>
        <v>0</v>
      </c>
      <c r="I15" s="29" t="str" cm="1">
        <f t="array" ref="I15">IFERROR(INDEX('Budget Planung'!$C:$C,header_row_id),"")</f>
        <v>Einkommen</v>
      </c>
      <c r="J15" t="str" cm="1">
        <f t="array" ref="J15">IFERROR(INDEX('Budget Planung'!$C:$C,row_id),"")</f>
        <v>Nebeneinkünfte</v>
      </c>
      <c r="K15" s="31" cm="1">
        <f t="array" aca="1" ref="K15"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1500</v>
      </c>
      <c r="L15" s="33" cm="1">
        <f t="array" aca="1" ref="L15" ca="1">IF(OR(is_header,is_empty),"",
   INDEX('Budget Planung'!$E:$EM,row_id,
 MATCH(IF(selected_period="Gesamtjahr",selected_year,DATE(selected_year,selected_period,1)),'Budget Planung'!$E$9:$EM$9,0)
))</f>
        <v>12000</v>
      </c>
      <c r="M15" cm="1">
        <f t="array" ref="M15">IF(is_cat,
  IF(header_row_id=einkommen_header_row,MATCH(einkommen_min_row,$C:$C,0),
   IF(header_row_id=ausgaben_header_row,MATCH(ausgaben_min_row,$C:$C,0),
    IF(header_row_id=werte_header_row,MATCH(werte_min_row,$C:$C,0),""))),"")</f>
        <v>14</v>
      </c>
      <c r="N15" s="35" cm="1">
        <f t="array" ref="N15">IF(is_cat,
  IF(header_row_id=einkommen_header_row,MATCH(einkommen_max_row,$C:$C,0),
   IF(header_row_id=ausgaben_header_row,MATCH(ausgaben_max_row,$C:$C,0),
    IF(header_row_id=werte_header_row,MATCH(werte_max_row,$C:$C,0),""))),"")</f>
        <v>16</v>
      </c>
      <c r="O15" t="str">
        <f t="shared" si="3"/>
        <v>$K$14:$K$16</v>
      </c>
      <c r="P15">
        <f t="shared" ca="1" si="4"/>
        <v>2</v>
      </c>
      <c r="Q15" t="str">
        <f t="shared" si="5"/>
        <v>$L$14:$L$16</v>
      </c>
      <c r="R15" s="35">
        <f t="shared" ca="1" si="6"/>
        <v>2</v>
      </c>
      <c r="S15">
        <f t="shared" ca="1" si="7"/>
        <v>22</v>
      </c>
      <c r="T15" t="str">
        <f t="shared" si="8"/>
        <v>$S$14:$S$16</v>
      </c>
      <c r="U15">
        <f t="shared" ca="1" si="9"/>
        <v>2</v>
      </c>
      <c r="V15" t="str">
        <f t="shared" si="10"/>
        <v>$U$14:$U$15</v>
      </c>
      <c r="W15" s="35">
        <f t="shared" ca="1" si="11"/>
        <v>2</v>
      </c>
      <c r="X15" s="37">
        <f t="shared" ca="1" si="12"/>
        <v>11</v>
      </c>
      <c r="Y15" s="103" t="str">
        <f t="shared" ca="1" si="13"/>
        <v>Nebeneinkünfte</v>
      </c>
      <c r="Z15" s="106">
        <f t="shared" ca="1" si="14"/>
        <v>1500</v>
      </c>
      <c r="AA15" s="106">
        <f t="shared" ca="1" si="15"/>
        <v>12000</v>
      </c>
      <c r="AB15" s="105">
        <f t="shared" ca="1" si="18"/>
        <v>0.125</v>
      </c>
      <c r="AC15" s="106">
        <f t="shared" ca="1" si="16"/>
        <v>10500</v>
      </c>
      <c r="AD15" s="106">
        <f t="shared" ca="1" si="17"/>
        <v>0</v>
      </c>
      <c r="AF15" s="29"/>
      <c r="AK15" s="30"/>
      <c r="AM15" s="83"/>
      <c r="AR15" s="35"/>
    </row>
    <row r="16" spans="1:44" x14ac:dyDescent="0.25">
      <c r="C16" s="29" cm="1">
        <f t="array" ref="C16">IF(C15=-1,-1,
IF(C15&lt;einkommen_max_row,C15+1,
IF(C15=einkommen_max_row,einkommen_total_row,
IF(C15=einkommen_total_row,"/1",
IF(C15="/1",ausgaben_header_row,
IF(C15&lt;ausgaben_max_row,C15+1,
IF(C15=ausgaben_max_row,ausgaben_total_row,
IF(C15=ausgaben_total_row,"/2",
IF(C15="/2",werte_header_row,
IF(C15&lt;werte_max_row,C15+1,
IF(C15=werte_max_row,werte_total_row,-1)))))))))))</f>
        <v>12</v>
      </c>
      <c r="D16" s="30">
        <f>IF(is_header,row_id,
IF(NOT(is_empty),D15,-1))</f>
        <v>9</v>
      </c>
      <c r="E16" s="29" cm="1">
        <f t="array" ref="E16">1*OR(row_id=einkommen_header_row,row_id=ausgaben_header_row,row_id=werte_header_row)</f>
        <v>0</v>
      </c>
      <c r="F16">
        <f t="shared" si="1"/>
        <v>1</v>
      </c>
      <c r="G16" cm="1">
        <f t="array" ref="G16">1*OR(row_id=einkommen_total_row,row_id=ausgaben_total_row,row_id=werte_total_row)</f>
        <v>0</v>
      </c>
      <c r="H16" s="30">
        <f t="shared" si="2"/>
        <v>0</v>
      </c>
      <c r="I16" s="29" t="str" cm="1">
        <f t="array" ref="I16">IFERROR(INDEX('Budget Planung'!$C:$C,header_row_id),"")</f>
        <v>Einkommen</v>
      </c>
      <c r="J16" t="str" cm="1">
        <f t="array" ref="J16">IFERROR(INDEX('Budget Planung'!$C:$C,row_id),"")</f>
        <v>Dividenden</v>
      </c>
      <c r="K16" s="31" cm="1">
        <f t="array" aca="1" ref="K16"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150</v>
      </c>
      <c r="L16" s="33" cm="1">
        <f t="array" aca="1" ref="L16" ca="1">IF(OR(is_header,is_empty),"",
   INDEX('Budget Planung'!$E:$EM,row_id,
 MATCH(IF(selected_period="Gesamtjahr",selected_year,DATE(selected_year,selected_period,1)),'Budget Planung'!$E$9:$EM$9,0)
))</f>
        <v>1200</v>
      </c>
      <c r="M16" cm="1">
        <f t="array" ref="M16">IF(is_cat,
  IF(header_row_id=einkommen_header_row,MATCH(einkommen_min_row,$C:$C,0),
   IF(header_row_id=ausgaben_header_row,MATCH(ausgaben_min_row,$C:$C,0),
    IF(header_row_id=werte_header_row,MATCH(werte_min_row,$C:$C,0),""))),"")</f>
        <v>14</v>
      </c>
      <c r="N16" s="35" cm="1">
        <f t="array" ref="N16">IF(is_cat,
  IF(header_row_id=einkommen_header_row,MATCH(einkommen_max_row,$C:$C,0),
   IF(header_row_id=ausgaben_header_row,MATCH(ausgaben_max_row,$C:$C,0),
    IF(header_row_id=werte_header_row,MATCH(werte_max_row,$C:$C,0),""))),"")</f>
        <v>16</v>
      </c>
      <c r="O16" t="str">
        <f t="shared" si="3"/>
        <v>$K$14:$K$16</v>
      </c>
      <c r="P16">
        <f t="shared" ca="1" si="4"/>
        <v>3</v>
      </c>
      <c r="Q16" t="str">
        <f t="shared" si="5"/>
        <v>$L$14:$L$16</v>
      </c>
      <c r="R16" s="35">
        <f t="shared" ca="1" si="6"/>
        <v>3</v>
      </c>
      <c r="S16">
        <f t="shared" ca="1" si="7"/>
        <v>33</v>
      </c>
      <c r="T16" t="str">
        <f t="shared" si="8"/>
        <v>$S$14:$S$16</v>
      </c>
      <c r="U16">
        <f t="shared" ca="1" si="9"/>
        <v>3</v>
      </c>
      <c r="V16" t="str">
        <f t="shared" si="10"/>
        <v>$U$14:$U$16</v>
      </c>
      <c r="W16" s="35">
        <f t="shared" ca="1" si="11"/>
        <v>3</v>
      </c>
      <c r="X16" s="37">
        <f t="shared" ca="1" si="12"/>
        <v>12</v>
      </c>
      <c r="Y16" s="103" t="str">
        <f t="shared" ca="1" si="13"/>
        <v>Dividenden</v>
      </c>
      <c r="Z16" s="106">
        <f t="shared" ca="1" si="14"/>
        <v>150</v>
      </c>
      <c r="AA16" s="106">
        <f t="shared" ca="1" si="15"/>
        <v>1200</v>
      </c>
      <c r="AB16" s="105">
        <f t="shared" ca="1" si="18"/>
        <v>0.125</v>
      </c>
      <c r="AC16" s="106">
        <f t="shared" ca="1" si="16"/>
        <v>1050</v>
      </c>
      <c r="AD16" s="106">
        <f t="shared" ca="1" si="17"/>
        <v>0</v>
      </c>
      <c r="AF16" s="29"/>
      <c r="AI16" s="98" t="str">
        <f ca="1">Berechnungen!E35</f>
        <v>Lohn (Netto)</v>
      </c>
      <c r="AJ16" s="99">
        <f ca="1">Berechnungen!F35</f>
        <v>4500</v>
      </c>
      <c r="AK16" s="30"/>
      <c r="AM16" s="83"/>
      <c r="AR16" s="35"/>
    </row>
    <row r="17" spans="3:44" x14ac:dyDescent="0.25">
      <c r="C17" s="29" cm="1">
        <f t="array" ref="C17">IF(C16=-1,-1,
IF(C16&lt;einkommen_max_row,C16+1,
IF(C16=einkommen_max_row,einkommen_total_row,
IF(C16=einkommen_total_row,"/1",
IF(C16="/1",ausgaben_header_row,
IF(C16&lt;ausgaben_max_row,C16+1,
IF(C16=ausgaben_max_row,ausgaben_total_row,
IF(C16=ausgaben_total_row,"/2",
IF(C16="/2",werte_header_row,
IF(C16&lt;werte_max_row,C16+1,
IF(C16=werte_max_row,werte_total_row,-1)))))))))))</f>
        <v>19</v>
      </c>
      <c r="D17" s="30">
        <f t="shared" si="0"/>
        <v>9</v>
      </c>
      <c r="E17" s="29" cm="1">
        <f t="array" ref="E17">1*OR(row_id=einkommen_header_row,row_id=ausgaben_header_row,row_id=werte_header_row)</f>
        <v>0</v>
      </c>
      <c r="F17">
        <f t="shared" si="1"/>
        <v>0</v>
      </c>
      <c r="G17" cm="1">
        <f t="array" ref="G17">1*OR(row_id=einkommen_total_row,row_id=ausgaben_total_row,row_id=werte_total_row)</f>
        <v>1</v>
      </c>
      <c r="H17" s="30">
        <f t="shared" si="2"/>
        <v>0</v>
      </c>
      <c r="I17" s="29" t="str" cm="1">
        <f t="array" ref="I17">IFERROR(INDEX('Budget Planung'!$C:$C,header_row_id),"")</f>
        <v>Einkommen</v>
      </c>
      <c r="J17" t="str" cm="1">
        <f t="array" ref="J17">IFERROR(INDEX('Budget Planung'!$C:$C,row_id),"")</f>
        <v>Insgesamt</v>
      </c>
      <c r="K17" s="31" cm="1">
        <f t="array" aca="1" ref="K17"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6150</v>
      </c>
      <c r="L17" s="33" cm="1">
        <f t="array" aca="1" ref="L17" ca="1">IF(OR(is_header,is_empty),"",
   INDEX('Budget Planung'!$E:$EM,row_id,
 MATCH(IF(selected_period="Gesamtjahr",selected_year,DATE(selected_year,selected_period,1)),'Budget Planung'!$E$9:$EM$9,0)
))</f>
        <v>65400</v>
      </c>
      <c r="M17" t="str" cm="1">
        <f t="array" ref="M17">IF(is_cat,
  IF(header_row_id=einkommen_header_row,MATCH(einkommen_min_row,$C:$C,0),
   IF(header_row_id=ausgaben_header_row,MATCH(ausgaben_min_row,$C:$C,0),
    IF(header_row_id=werte_header_row,MATCH(werte_min_row,$C:$C,0),""))),"")</f>
        <v/>
      </c>
      <c r="N17" s="35" t="str" cm="1">
        <f t="array" ref="N17">IF(is_cat,
  IF(header_row_id=einkommen_header_row,MATCH(einkommen_max_row,$C:$C,0),
   IF(header_row_id=ausgaben_header_row,MATCH(ausgaben_max_row,$C:$C,0),
    IF(header_row_id=werte_header_row,MATCH(werte_max_row,$C:$C,0),""))),"")</f>
        <v/>
      </c>
      <c r="O17" t="str">
        <f t="shared" si="3"/>
        <v/>
      </c>
      <c r="P17" t="str">
        <f t="shared" ca="1" si="4"/>
        <v/>
      </c>
      <c r="Q17" t="str">
        <f t="shared" si="5"/>
        <v/>
      </c>
      <c r="R17" s="35" t="str">
        <f t="shared" ca="1" si="6"/>
        <v/>
      </c>
      <c r="S17" t="str">
        <f t="shared" si="7"/>
        <v/>
      </c>
      <c r="T17" t="str">
        <f t="shared" si="8"/>
        <v/>
      </c>
      <c r="U17" t="str">
        <f t="shared" ca="1" si="9"/>
        <v/>
      </c>
      <c r="V17" t="str">
        <f t="shared" si="10"/>
        <v/>
      </c>
      <c r="W17" s="35" t="str">
        <f t="shared" ca="1" si="11"/>
        <v/>
      </c>
      <c r="X17" s="37">
        <f t="shared" si="12"/>
        <v>19</v>
      </c>
      <c r="Y17" s="103" t="str">
        <f t="shared" ca="1" si="13"/>
        <v>Insgesamt</v>
      </c>
      <c r="Z17" s="106">
        <f t="shared" ca="1" si="14"/>
        <v>6150</v>
      </c>
      <c r="AA17" s="106">
        <f t="shared" ca="1" si="15"/>
        <v>65400</v>
      </c>
      <c r="AB17" s="105">
        <f t="shared" ca="1" si="18"/>
        <v>9.4036697247706427E-2</v>
      </c>
      <c r="AC17" s="106">
        <f t="shared" ca="1" si="16"/>
        <v>59250</v>
      </c>
      <c r="AD17" s="106">
        <f t="shared" ca="1" si="17"/>
        <v>0</v>
      </c>
      <c r="AF17" s="29"/>
      <c r="AI17" s="98" t="str">
        <f ca="1">Berechnungen!E36</f>
        <v>Nebeneinkünfte</v>
      </c>
      <c r="AJ17" s="99">
        <f ca="1">Berechnungen!F36</f>
        <v>1500</v>
      </c>
      <c r="AK17" s="30"/>
      <c r="AM17" s="83"/>
      <c r="AR17" s="35"/>
    </row>
    <row r="18" spans="3:44" x14ac:dyDescent="0.25">
      <c r="C18" s="29" t="str" cm="1">
        <f t="array" ref="C18">IF(C17=-1,-1,
IF(C17&lt;einkommen_max_row,C17+1,
IF(C17=einkommen_max_row,einkommen_total_row,
IF(C17=einkommen_total_row,"/1",
IF(C17="/1",ausgaben_header_row,
IF(C17&lt;ausgaben_max_row,C17+1,
IF(C17=ausgaben_max_row,ausgaben_total_row,
IF(C17=ausgaben_total_row,"/2",
IF(C17="/2",werte_header_row,
IF(C17&lt;werte_max_row,C17+1,
IF(C17=werte_max_row,werte_total_row,-1)))))))))))</f>
        <v>/1</v>
      </c>
      <c r="D18" s="30">
        <f t="shared" si="0"/>
        <v>-1</v>
      </c>
      <c r="E18" s="29" cm="1">
        <f t="array" ref="E18">1*OR(row_id=einkommen_header_row,row_id=ausgaben_header_row,row_id=werte_header_row)</f>
        <v>0</v>
      </c>
      <c r="F18">
        <f t="shared" si="1"/>
        <v>0</v>
      </c>
      <c r="G18" cm="1">
        <f t="array" ref="G18">1*OR(row_id=einkommen_total_row,row_id=ausgaben_total_row,row_id=werte_total_row)</f>
        <v>0</v>
      </c>
      <c r="H18" s="30">
        <f t="shared" si="2"/>
        <v>1</v>
      </c>
      <c r="I18" s="29" t="str" cm="1">
        <f t="array" ref="I18">IFERROR(INDEX('Budget Planung'!$C:$C,header_row_id),"")</f>
        <v/>
      </c>
      <c r="J18" t="str" cm="1">
        <f t="array" ref="J18">IFERROR(INDEX('Budget Planung'!$C:$C,row_id),"")</f>
        <v/>
      </c>
      <c r="K18" s="31" t="str" cm="1">
        <f t="array" ref="K18">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18" s="33" t="str" cm="1">
        <f t="array" ref="L18">IF(OR(is_header,is_empty),"",
   INDEX('Budget Planung'!$E:$EM,row_id,
 MATCH(IF(selected_period="Gesamtjahr",selected_year,DATE(selected_year,selected_period,1)),'Budget Planung'!$E$9:$EM$9,0)
))</f>
        <v/>
      </c>
      <c r="M18" t="str" cm="1">
        <f t="array" ref="M18">IF(is_cat,
  IF(header_row_id=einkommen_header_row,MATCH(einkommen_min_row,$C:$C,0),
   IF(header_row_id=ausgaben_header_row,MATCH(ausgaben_min_row,$C:$C,0),
    IF(header_row_id=werte_header_row,MATCH(werte_min_row,$C:$C,0),""))),"")</f>
        <v/>
      </c>
      <c r="N18" s="35" t="str" cm="1">
        <f t="array" ref="N18">IF(is_cat,
  IF(header_row_id=einkommen_header_row,MATCH(einkommen_max_row,$C:$C,0),
   IF(header_row_id=ausgaben_header_row,MATCH(ausgaben_max_row,$C:$C,0),
    IF(header_row_id=werte_header_row,MATCH(werte_max_row,$C:$C,0),""))),"")</f>
        <v/>
      </c>
      <c r="O18" t="str">
        <f t="shared" si="3"/>
        <v/>
      </c>
      <c r="P18" t="str">
        <f t="shared" ca="1" si="4"/>
        <v/>
      </c>
      <c r="Q18" t="str">
        <f t="shared" si="5"/>
        <v/>
      </c>
      <c r="R18" s="35" t="str">
        <f t="shared" ca="1" si="6"/>
        <v/>
      </c>
      <c r="S18" t="str">
        <f t="shared" si="7"/>
        <v/>
      </c>
      <c r="T18" t="str">
        <f t="shared" si="8"/>
        <v/>
      </c>
      <c r="U18" t="str">
        <f t="shared" ca="1" si="9"/>
        <v/>
      </c>
      <c r="V18" t="str">
        <f t="shared" si="10"/>
        <v/>
      </c>
      <c r="W18" s="35" t="str">
        <f t="shared" ca="1" si="11"/>
        <v/>
      </c>
      <c r="X18" s="37" t="str">
        <f t="shared" si="12"/>
        <v>/1</v>
      </c>
      <c r="Y18" s="103" t="str">
        <f t="shared" si="13"/>
        <v/>
      </c>
      <c r="Z18" s="104" t="str">
        <f t="shared" si="14"/>
        <v/>
      </c>
      <c r="AA18" s="104" t="str">
        <f t="shared" si="15"/>
        <v/>
      </c>
      <c r="AB18" s="105" t="str">
        <f t="shared" si="18"/>
        <v/>
      </c>
      <c r="AC18" s="104" t="str">
        <f t="shared" si="16"/>
        <v/>
      </c>
      <c r="AD18" s="104" t="str">
        <f t="shared" si="17"/>
        <v/>
      </c>
      <c r="AF18" s="29"/>
      <c r="AI18" s="98" t="str">
        <f ca="1">Berechnungen!E37</f>
        <v>Dividenden</v>
      </c>
      <c r="AJ18" s="99">
        <f ca="1">Berechnungen!F37</f>
        <v>150</v>
      </c>
      <c r="AK18" s="30"/>
      <c r="AM18" s="83"/>
      <c r="AR18" s="35"/>
    </row>
    <row r="19" spans="3:44" x14ac:dyDescent="0.25">
      <c r="C19" s="29" cm="1">
        <f t="array" ref="C19">IF(C18=-1,-1,
IF(C18&lt;einkommen_max_row,C18+1,
IF(C18=einkommen_max_row,einkommen_total_row,
IF(C18=einkommen_total_row,"/1",
IF(C18="/1",ausgaben_header_row,
IF(C18&lt;ausgaben_max_row,C18+1,
IF(C18=ausgaben_max_row,ausgaben_total_row,
IF(C18=ausgaben_total_row,"/2",
IF(C18="/2",werte_header_row,
IF(C18&lt;werte_max_row,C18+1,
IF(C18=werte_max_row,werte_total_row,-1)))))))))))</f>
        <v>21</v>
      </c>
      <c r="D19" s="30">
        <f t="shared" si="0"/>
        <v>21</v>
      </c>
      <c r="E19" s="29" cm="1">
        <f t="array" ref="E19">1*OR(row_id=einkommen_header_row,row_id=ausgaben_header_row,row_id=werte_header_row)</f>
        <v>1</v>
      </c>
      <c r="F19">
        <f t="shared" si="1"/>
        <v>0</v>
      </c>
      <c r="G19" cm="1">
        <f t="array" ref="G19">1*OR(row_id=einkommen_total_row,row_id=ausgaben_total_row,row_id=werte_total_row)</f>
        <v>0</v>
      </c>
      <c r="H19" s="30">
        <f t="shared" si="2"/>
        <v>0</v>
      </c>
      <c r="I19" s="29" t="str" cm="1">
        <f t="array" ref="I19">IFERROR(INDEX('Budget Planung'!$C:$C,header_row_id),"")</f>
        <v>Ausgaben</v>
      </c>
      <c r="J19" t="str" cm="1">
        <f t="array" ref="J19">IFERROR(INDEX('Budget Planung'!$C:$C,row_id),"")</f>
        <v>Ausgaben</v>
      </c>
      <c r="K19" s="31" t="str" cm="1">
        <f t="array" ref="K19">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19" s="33" t="str" cm="1">
        <f t="array" ref="L19">IF(OR(is_header,is_empty),"",
   INDEX('Budget Planung'!$E:$EM,row_id,
 MATCH(IF(selected_period="Gesamtjahr",selected_year,DATE(selected_year,selected_period,1)),'Budget Planung'!$E$9:$EM$9,0)
))</f>
        <v/>
      </c>
      <c r="M19" t="str" cm="1">
        <f t="array" ref="M19">IF(is_cat,
  IF(header_row_id=einkommen_header_row,MATCH(einkommen_min_row,$C:$C,0),
   IF(header_row_id=ausgaben_header_row,MATCH(ausgaben_min_row,$C:$C,0),
    IF(header_row_id=werte_header_row,MATCH(werte_min_row,$C:$C,0),""))),"")</f>
        <v/>
      </c>
      <c r="N19" s="35" t="str" cm="1">
        <f t="array" ref="N19">IF(is_cat,
  IF(header_row_id=einkommen_header_row,MATCH(einkommen_max_row,$C:$C,0),
   IF(header_row_id=ausgaben_header_row,MATCH(ausgaben_max_row,$C:$C,0),
    IF(header_row_id=werte_header_row,MATCH(werte_max_row,$C:$C,0),""))),"")</f>
        <v/>
      </c>
      <c r="O19" t="str">
        <f t="shared" si="3"/>
        <v/>
      </c>
      <c r="P19" t="str">
        <f t="shared" ca="1" si="4"/>
        <v/>
      </c>
      <c r="Q19" t="str">
        <f t="shared" si="5"/>
        <v/>
      </c>
      <c r="R19" s="35" t="str">
        <f t="shared" ca="1" si="6"/>
        <v/>
      </c>
      <c r="S19" t="str">
        <f t="shared" si="7"/>
        <v/>
      </c>
      <c r="T19" t="str">
        <f t="shared" si="8"/>
        <v/>
      </c>
      <c r="U19" t="str">
        <f t="shared" ca="1" si="9"/>
        <v/>
      </c>
      <c r="V19" t="str">
        <f t="shared" si="10"/>
        <v/>
      </c>
      <c r="W19" s="35" t="str">
        <f t="shared" ca="1" si="11"/>
        <v/>
      </c>
      <c r="X19" s="37">
        <f t="shared" si="12"/>
        <v>21</v>
      </c>
      <c r="Y19" s="103" t="str">
        <f t="shared" ca="1" si="13"/>
        <v>Ausgaben</v>
      </c>
      <c r="Z19" s="104" t="str">
        <f t="shared" si="14"/>
        <v>Eingetragen</v>
      </c>
      <c r="AA19" s="104" t="str">
        <f t="shared" si="15"/>
        <v>Budget</v>
      </c>
      <c r="AB19" s="105" t="str">
        <f t="shared" si="18"/>
        <v>% Vervollst.</v>
      </c>
      <c r="AC19" s="104" t="str">
        <f t="shared" si="16"/>
        <v>Übrig</v>
      </c>
      <c r="AD19" s="104" t="str">
        <f t="shared" si="17"/>
        <v>Überschuss</v>
      </c>
      <c r="AF19" s="29"/>
      <c r="AI19" s="98" t="str">
        <f>Berechnungen!E38</f>
        <v/>
      </c>
      <c r="AJ19" s="99" t="str">
        <f>Berechnungen!F38</f>
        <v/>
      </c>
      <c r="AK19" s="30"/>
      <c r="AM19" s="83"/>
      <c r="AR19" s="35"/>
    </row>
    <row r="20" spans="3:44" x14ac:dyDescent="0.25">
      <c r="C20" s="29" cm="1">
        <f t="array" ref="C20">IF(C19=-1,-1,
IF(C19&lt;einkommen_max_row,C19+1,
IF(C19=einkommen_max_row,einkommen_total_row,
IF(C19=einkommen_total_row,"/1",
IF(C19="/1",ausgaben_header_row,
IF(C19&lt;ausgaben_max_row,C19+1,
IF(C19=ausgaben_max_row,ausgaben_total_row,
IF(C19=ausgaben_total_row,"/2",
IF(C19="/2",werte_header_row,
IF(C19&lt;werte_max_row,C19+1,
IF(C19=werte_max_row,werte_total_row,-1)))))))))))</f>
        <v>22</v>
      </c>
      <c r="D20" s="30">
        <f t="shared" si="0"/>
        <v>21</v>
      </c>
      <c r="E20" s="29" cm="1">
        <f t="array" ref="E20">1*OR(row_id=einkommen_header_row,row_id=ausgaben_header_row,row_id=werte_header_row)</f>
        <v>0</v>
      </c>
      <c r="F20">
        <f t="shared" si="1"/>
        <v>1</v>
      </c>
      <c r="G20" cm="1">
        <f t="array" ref="G20">1*OR(row_id=einkommen_total_row,row_id=ausgaben_total_row,row_id=werte_total_row)</f>
        <v>0</v>
      </c>
      <c r="H20" s="30">
        <f t="shared" si="2"/>
        <v>0</v>
      </c>
      <c r="I20" s="29" t="str" cm="1">
        <f t="array" ref="I20">IFERROR(INDEX('Budget Planung'!$C:$C,header_row_id),"")</f>
        <v>Ausgaben</v>
      </c>
      <c r="J20" t="str" cm="1">
        <f t="array" ref="J20">IFERROR(INDEX('Budget Planung'!$C:$C,row_id),"")</f>
        <v>Miete</v>
      </c>
      <c r="K20" s="31" cm="1">
        <f t="array" aca="1" ref="K20"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1200</v>
      </c>
      <c r="L20" s="33" cm="1">
        <f t="array" aca="1" ref="L20" ca="1">IF(OR(is_header,is_empty),"",
   INDEX('Budget Planung'!$E:$EM,row_id,
 MATCH(IF(selected_period="Gesamtjahr",selected_year,DATE(selected_year,selected_period,1)),'Budget Planung'!$E$9:$EM$9,0)
))</f>
        <v>14400</v>
      </c>
      <c r="M20" cm="1">
        <f t="array" ref="M20">IF(is_cat,
  IF(header_row_id=einkommen_header_row,MATCH(einkommen_min_row,$C:$C,0),
   IF(header_row_id=ausgaben_header_row,MATCH(ausgaben_min_row,$C:$C,0),
    IF(header_row_id=werte_header_row,MATCH(werte_min_row,$C:$C,0),""))),"")</f>
        <v>20</v>
      </c>
      <c r="N20" s="35" cm="1">
        <f t="array" ref="N20">IF(is_cat,
  IF(header_row_id=einkommen_header_row,MATCH(einkommen_max_row,$C:$C,0),
   IF(header_row_id=ausgaben_header_row,MATCH(ausgaben_max_row,$C:$C,0),
    IF(header_row_id=werte_header_row,MATCH(werte_max_row,$C:$C,0),""))),"")</f>
        <v>28</v>
      </c>
      <c r="O20" t="str">
        <f t="shared" si="3"/>
        <v>$K$20:$K$28</v>
      </c>
      <c r="P20">
        <f t="shared" ca="1" si="4"/>
        <v>1</v>
      </c>
      <c r="Q20" t="str">
        <f t="shared" si="5"/>
        <v>$L$20:$L$28</v>
      </c>
      <c r="R20" s="35">
        <f t="shared" ca="1" si="6"/>
        <v>1</v>
      </c>
      <c r="S20">
        <f t="shared" ca="1" si="7"/>
        <v>11</v>
      </c>
      <c r="T20" t="str">
        <f t="shared" si="8"/>
        <v>$S$20:$S$28</v>
      </c>
      <c r="U20">
        <f t="shared" ca="1" si="9"/>
        <v>1</v>
      </c>
      <c r="V20" t="str">
        <f t="shared" si="10"/>
        <v>$U$20:$U$20</v>
      </c>
      <c r="W20" s="35">
        <f t="shared" ca="1" si="11"/>
        <v>1</v>
      </c>
      <c r="X20" s="37">
        <f t="shared" ca="1" si="12"/>
        <v>22</v>
      </c>
      <c r="Y20" s="103" t="str">
        <f t="shared" ca="1" si="13"/>
        <v>Miete</v>
      </c>
      <c r="Z20" s="106">
        <f t="shared" ca="1" si="14"/>
        <v>1200</v>
      </c>
      <c r="AA20" s="106">
        <f t="shared" ca="1" si="15"/>
        <v>14400</v>
      </c>
      <c r="AB20" s="105">
        <f t="shared" ca="1" si="18"/>
        <v>8.3333333333333329E-2</v>
      </c>
      <c r="AC20" s="106">
        <f t="shared" ca="1" si="16"/>
        <v>13200</v>
      </c>
      <c r="AD20" s="106">
        <f t="shared" ca="1" si="17"/>
        <v>0</v>
      </c>
      <c r="AF20" s="29"/>
      <c r="AI20" s="98" t="str">
        <f>Berechnungen!E39</f>
        <v/>
      </c>
      <c r="AJ20" s="99" t="str">
        <f>Berechnungen!F39</f>
        <v/>
      </c>
      <c r="AK20" s="30"/>
      <c r="AM20" s="83"/>
      <c r="AR20" s="35"/>
    </row>
    <row r="21" spans="3:44" x14ac:dyDescent="0.25">
      <c r="C21" s="29" cm="1">
        <f t="array" ref="C21">IF(C20=-1,-1,
IF(C20&lt;einkommen_max_row,C20+1,
IF(C20=einkommen_max_row,einkommen_total_row,
IF(C20=einkommen_total_row,"/1",
IF(C20="/1",ausgaben_header_row,
IF(C20&lt;ausgaben_max_row,C20+1,
IF(C20=ausgaben_max_row,ausgaben_total_row,
IF(C20=ausgaben_total_row,"/2",
IF(C20="/2",werte_header_row,
IF(C20&lt;werte_max_row,C20+1,
IF(C20=werte_max_row,werte_total_row,-1)))))))))))</f>
        <v>23</v>
      </c>
      <c r="D21" s="30">
        <f t="shared" si="0"/>
        <v>21</v>
      </c>
      <c r="E21" s="29" cm="1">
        <f t="array" ref="E21">1*OR(row_id=einkommen_header_row,row_id=ausgaben_header_row,row_id=werte_header_row)</f>
        <v>0</v>
      </c>
      <c r="F21">
        <f t="shared" si="1"/>
        <v>1</v>
      </c>
      <c r="G21" cm="1">
        <f t="array" ref="G21">1*OR(row_id=einkommen_total_row,row_id=ausgaben_total_row,row_id=werte_total_row)</f>
        <v>0</v>
      </c>
      <c r="H21" s="30">
        <f t="shared" si="2"/>
        <v>0</v>
      </c>
      <c r="I21" s="29" t="str" cm="1">
        <f t="array" ref="I21">IFERROR(INDEX('Budget Planung'!$C:$C,header_row_id),"")</f>
        <v>Ausgaben</v>
      </c>
      <c r="J21" t="str" cm="1">
        <f t="array" ref="J21">IFERROR(INDEX('Budget Planung'!$C:$C,row_id),"")</f>
        <v>Essen</v>
      </c>
      <c r="K21" s="31" cm="1">
        <f t="array" aca="1" ref="K21"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500</v>
      </c>
      <c r="L21" s="33" cm="1">
        <f t="array" aca="1" ref="L21" ca="1">IF(OR(is_header,is_empty),"",
   INDEX('Budget Planung'!$E:$EM,row_id,
 MATCH(IF(selected_period="Gesamtjahr",selected_year,DATE(selected_year,selected_period,1)),'Budget Planung'!$E$9:$EM$9,0)
))</f>
        <v>3600</v>
      </c>
      <c r="M21" cm="1">
        <f t="array" ref="M21">IF(is_cat,
  IF(header_row_id=einkommen_header_row,MATCH(einkommen_min_row,$C:$C,0),
   IF(header_row_id=ausgaben_header_row,MATCH(ausgaben_min_row,$C:$C,0),
    IF(header_row_id=werte_header_row,MATCH(werte_min_row,$C:$C,0),""))),"")</f>
        <v>20</v>
      </c>
      <c r="N21" s="35" cm="1">
        <f t="array" ref="N21">IF(is_cat,
  IF(header_row_id=einkommen_header_row,MATCH(einkommen_max_row,$C:$C,0),
   IF(header_row_id=ausgaben_header_row,MATCH(ausgaben_max_row,$C:$C,0),
    IF(header_row_id=werte_header_row,MATCH(werte_max_row,$C:$C,0),""))),"")</f>
        <v>28</v>
      </c>
      <c r="O21" t="str">
        <f t="shared" si="3"/>
        <v>$K$20:$K$28</v>
      </c>
      <c r="P21">
        <f t="shared" ca="1" si="4"/>
        <v>2</v>
      </c>
      <c r="Q21" t="str">
        <f t="shared" si="5"/>
        <v>$L$20:$L$28</v>
      </c>
      <c r="R21" s="35">
        <f t="shared" ca="1" si="6"/>
        <v>4</v>
      </c>
      <c r="S21">
        <f t="shared" ca="1" si="7"/>
        <v>24</v>
      </c>
      <c r="T21" t="str">
        <f t="shared" si="8"/>
        <v>$S$20:$S$28</v>
      </c>
      <c r="U21">
        <f t="shared" ca="1" si="9"/>
        <v>2</v>
      </c>
      <c r="V21" t="str">
        <f t="shared" si="10"/>
        <v>$U$20:$U$21</v>
      </c>
      <c r="W21" s="35">
        <f t="shared" ca="1" si="11"/>
        <v>2</v>
      </c>
      <c r="X21" s="37">
        <f t="shared" ca="1" si="12"/>
        <v>23</v>
      </c>
      <c r="Y21" s="103" t="str">
        <f t="shared" ca="1" si="13"/>
        <v>Essen</v>
      </c>
      <c r="Z21" s="106">
        <f t="shared" ca="1" si="14"/>
        <v>500</v>
      </c>
      <c r="AA21" s="106">
        <f t="shared" ca="1" si="15"/>
        <v>3600</v>
      </c>
      <c r="AB21" s="105">
        <f t="shared" ca="1" si="18"/>
        <v>0.1388888888888889</v>
      </c>
      <c r="AC21" s="106">
        <f t="shared" ca="1" si="16"/>
        <v>3100</v>
      </c>
      <c r="AD21" s="106">
        <f t="shared" ca="1" si="17"/>
        <v>0</v>
      </c>
      <c r="AF21" s="29"/>
      <c r="AI21" s="98" t="str">
        <f ca="1">Berechnungen!E40</f>
        <v/>
      </c>
      <c r="AJ21" s="100" t="str">
        <f ca="1">Berechnungen!F40</f>
        <v/>
      </c>
      <c r="AK21" s="30"/>
      <c r="AM21" s="83"/>
      <c r="AR21" s="35"/>
    </row>
    <row r="22" spans="3:44" x14ac:dyDescent="0.25">
      <c r="C22" s="29" cm="1">
        <f t="array" ref="C22">IF(C21=-1,-1,
IF(C21&lt;einkommen_max_row,C21+1,
IF(C21=einkommen_max_row,einkommen_total_row,
IF(C21=einkommen_total_row,"/1",
IF(C21="/1",ausgaben_header_row,
IF(C21&lt;ausgaben_max_row,C21+1,
IF(C21=ausgaben_max_row,ausgaben_total_row,
IF(C21=ausgaben_total_row,"/2",
IF(C21="/2",werte_header_row,
IF(C21&lt;werte_max_row,C21+1,
IF(C21=werte_max_row,werte_total_row,-1)))))))))))</f>
        <v>24</v>
      </c>
      <c r="D22" s="30">
        <f t="shared" si="0"/>
        <v>21</v>
      </c>
      <c r="E22" s="29" cm="1">
        <f t="array" ref="E22">1*OR(row_id=einkommen_header_row,row_id=ausgaben_header_row,row_id=werte_header_row)</f>
        <v>0</v>
      </c>
      <c r="F22">
        <f t="shared" si="1"/>
        <v>1</v>
      </c>
      <c r="G22" cm="1">
        <f t="array" ref="G22">1*OR(row_id=einkommen_total_row,row_id=ausgaben_total_row,row_id=werte_total_row)</f>
        <v>0</v>
      </c>
      <c r="H22" s="30">
        <f t="shared" si="2"/>
        <v>0</v>
      </c>
      <c r="I22" s="29" t="str" cm="1">
        <f t="array" ref="I22">IFERROR(INDEX('Budget Planung'!$C:$C,header_row_id),"")</f>
        <v>Ausgaben</v>
      </c>
      <c r="J22" t="str" cm="1">
        <f t="array" ref="J22">IFERROR(INDEX('Budget Planung'!$C:$C,row_id),"")</f>
        <v>Nebenkosten</v>
      </c>
      <c r="K22" s="31" cm="1">
        <f t="array" aca="1" ref="K22"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450</v>
      </c>
      <c r="L22" s="33" cm="1">
        <f t="array" aca="1" ref="L22" ca="1">IF(OR(is_header,is_empty),"",
   INDEX('Budget Planung'!$E:$EM,row_id,
 MATCH(IF(selected_period="Gesamtjahr",selected_year,DATE(selected_year,selected_period,1)),'Budget Planung'!$E$9:$EM$9,0)
))</f>
        <v>4200</v>
      </c>
      <c r="M22" cm="1">
        <f t="array" ref="M22">IF(is_cat,
  IF(header_row_id=einkommen_header_row,MATCH(einkommen_min_row,$C:$C,0),
   IF(header_row_id=ausgaben_header_row,MATCH(ausgaben_min_row,$C:$C,0),
    IF(header_row_id=werte_header_row,MATCH(werte_min_row,$C:$C,0),""))),"")</f>
        <v>20</v>
      </c>
      <c r="N22" s="35" cm="1">
        <f t="array" ref="N22">IF(is_cat,
  IF(header_row_id=einkommen_header_row,MATCH(einkommen_max_row,$C:$C,0),
   IF(header_row_id=ausgaben_header_row,MATCH(ausgaben_max_row,$C:$C,0),
    IF(header_row_id=werte_header_row,MATCH(werte_max_row,$C:$C,0),""))),"")</f>
        <v>28</v>
      </c>
      <c r="O22" t="str">
        <f t="shared" si="3"/>
        <v>$K$20:$K$28</v>
      </c>
      <c r="P22">
        <f t="shared" ca="1" si="4"/>
        <v>3</v>
      </c>
      <c r="Q22" t="str">
        <f t="shared" si="5"/>
        <v>$L$20:$L$28</v>
      </c>
      <c r="R22" s="35">
        <f t="shared" ca="1" si="6"/>
        <v>3</v>
      </c>
      <c r="S22">
        <f t="shared" ca="1" si="7"/>
        <v>33</v>
      </c>
      <c r="T22" t="str">
        <f t="shared" si="8"/>
        <v>$S$20:$S$28</v>
      </c>
      <c r="U22">
        <f t="shared" ca="1" si="9"/>
        <v>3</v>
      </c>
      <c r="V22" t="str">
        <f t="shared" si="10"/>
        <v>$U$20:$U$22</v>
      </c>
      <c r="W22" s="35">
        <f t="shared" ca="1" si="11"/>
        <v>3</v>
      </c>
      <c r="X22" s="37">
        <f t="shared" ca="1" si="12"/>
        <v>24</v>
      </c>
      <c r="Y22" s="103" t="str">
        <f t="shared" ca="1" si="13"/>
        <v>Nebenkosten</v>
      </c>
      <c r="Z22" s="106">
        <f t="shared" ca="1" si="14"/>
        <v>450</v>
      </c>
      <c r="AA22" s="106">
        <f t="shared" ca="1" si="15"/>
        <v>4200</v>
      </c>
      <c r="AB22" s="105">
        <f t="shared" ca="1" si="18"/>
        <v>0.10714285714285714</v>
      </c>
      <c r="AC22" s="106">
        <f t="shared" ca="1" si="16"/>
        <v>3750</v>
      </c>
      <c r="AD22" s="106">
        <f t="shared" ca="1" si="17"/>
        <v>0</v>
      </c>
      <c r="AF22" s="29"/>
      <c r="AI22" s="101" t="str">
        <f>Berechnungen!E41</f>
        <v>Insgesamt</v>
      </c>
      <c r="AJ22" s="102">
        <f ca="1">Berechnungen!F41</f>
        <v>6150</v>
      </c>
      <c r="AK22" s="30"/>
      <c r="AM22" s="83"/>
      <c r="AR22" s="35"/>
    </row>
    <row r="23" spans="3:44" x14ac:dyDescent="0.25">
      <c r="C23" s="29" cm="1">
        <f t="array" ref="C23">IF(C22=-1,-1,
IF(C22&lt;einkommen_max_row,C22+1,
IF(C22=einkommen_max_row,einkommen_total_row,
IF(C22=einkommen_total_row,"/1",
IF(C22="/1",ausgaben_header_row,
IF(C22&lt;ausgaben_max_row,C22+1,
IF(C22=ausgaben_max_row,ausgaben_total_row,
IF(C22=ausgaben_total_row,"/2",
IF(C22="/2",werte_header_row,
IF(C22&lt;werte_max_row,C22+1,
IF(C22=werte_max_row,werte_total_row,-1)))))))))))</f>
        <v>25</v>
      </c>
      <c r="D23" s="30">
        <f t="shared" si="0"/>
        <v>21</v>
      </c>
      <c r="E23" s="29" cm="1">
        <f t="array" ref="E23">1*OR(row_id=einkommen_header_row,row_id=ausgaben_header_row,row_id=werte_header_row)</f>
        <v>0</v>
      </c>
      <c r="F23">
        <f t="shared" si="1"/>
        <v>1</v>
      </c>
      <c r="G23" cm="1">
        <f t="array" ref="G23">1*OR(row_id=einkommen_total_row,row_id=ausgaben_total_row,row_id=werte_total_row)</f>
        <v>0</v>
      </c>
      <c r="H23" s="30">
        <f t="shared" si="2"/>
        <v>0</v>
      </c>
      <c r="I23" s="29" t="str" cm="1">
        <f t="array" ref="I23">IFERROR(INDEX('Budget Planung'!$C:$C,header_row_id),"")</f>
        <v>Ausgaben</v>
      </c>
      <c r="J23" t="str" cm="1">
        <f t="array" ref="J23">IFERROR(INDEX('Budget Planung'!$C:$C,row_id),"")</f>
        <v>Haustiere</v>
      </c>
      <c r="K23" s="31" cm="1">
        <f t="array" aca="1" ref="K23"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200</v>
      </c>
      <c r="L23" s="33" cm="1">
        <f t="array" aca="1" ref="L23" ca="1">IF(OR(is_header,is_empty),"",
   INDEX('Budget Planung'!$E:$EM,row_id,
 MATCH(IF(selected_period="Gesamtjahr",selected_year,DATE(selected_year,selected_period,1)),'Budget Planung'!$E$9:$EM$9,0)
))</f>
        <v>3600</v>
      </c>
      <c r="M23" cm="1">
        <f t="array" ref="M23">IF(is_cat,
  IF(header_row_id=einkommen_header_row,MATCH(einkommen_min_row,$C:$C,0),
   IF(header_row_id=ausgaben_header_row,MATCH(ausgaben_min_row,$C:$C,0),
    IF(header_row_id=werte_header_row,MATCH(werte_min_row,$C:$C,0),""))),"")</f>
        <v>20</v>
      </c>
      <c r="N23" s="35" cm="1">
        <f t="array" ref="N23">IF(is_cat,
  IF(header_row_id=einkommen_header_row,MATCH(einkommen_max_row,$C:$C,0),
   IF(header_row_id=ausgaben_header_row,MATCH(ausgaben_max_row,$C:$C,0),
    IF(header_row_id=werte_header_row,MATCH(werte_max_row,$C:$C,0),""))),"")</f>
        <v>28</v>
      </c>
      <c r="O23" t="str">
        <f t="shared" si="3"/>
        <v>$K$20:$K$28</v>
      </c>
      <c r="P23">
        <f t="shared" ca="1" si="4"/>
        <v>4</v>
      </c>
      <c r="Q23" t="str">
        <f t="shared" si="5"/>
        <v>$L$20:$L$28</v>
      </c>
      <c r="R23" s="35">
        <f t="shared" ca="1" si="6"/>
        <v>4</v>
      </c>
      <c r="S23">
        <f t="shared" ca="1" si="7"/>
        <v>44</v>
      </c>
      <c r="T23" t="str">
        <f t="shared" si="8"/>
        <v>$S$20:$S$28</v>
      </c>
      <c r="U23">
        <f t="shared" ca="1" si="9"/>
        <v>4</v>
      </c>
      <c r="V23" t="str">
        <f t="shared" si="10"/>
        <v>$U$20:$U$23</v>
      </c>
      <c r="W23" s="35">
        <f t="shared" ca="1" si="11"/>
        <v>4</v>
      </c>
      <c r="X23" s="37">
        <f t="shared" ca="1" si="12"/>
        <v>25</v>
      </c>
      <c r="Y23" s="103" t="str">
        <f t="shared" ca="1" si="13"/>
        <v>Haustiere</v>
      </c>
      <c r="Z23" s="106">
        <f t="shared" ca="1" si="14"/>
        <v>200</v>
      </c>
      <c r="AA23" s="106">
        <f t="shared" ca="1" si="15"/>
        <v>3600</v>
      </c>
      <c r="AB23" s="105">
        <f t="shared" ca="1" si="18"/>
        <v>5.5555555555555552E-2</v>
      </c>
      <c r="AC23" s="106">
        <f t="shared" ca="1" si="16"/>
        <v>3400</v>
      </c>
      <c r="AD23" s="106">
        <f t="shared" ca="1" si="17"/>
        <v>0</v>
      </c>
      <c r="AF23" s="29"/>
      <c r="AK23" s="30"/>
      <c r="AM23" s="83"/>
      <c r="AR23" s="35"/>
    </row>
    <row r="24" spans="3:44" x14ac:dyDescent="0.25">
      <c r="C24" s="29" cm="1">
        <f t="array" ref="C24">IF(C23=-1,-1,
IF(C23&lt;einkommen_max_row,C23+1,
IF(C23=einkommen_max_row,einkommen_total_row,
IF(C23=einkommen_total_row,"/1",
IF(C23="/1",ausgaben_header_row,
IF(C23&lt;ausgaben_max_row,C23+1,
IF(C23=ausgaben_max_row,ausgaben_total_row,
IF(C23=ausgaben_total_row,"/2",
IF(C23="/2",werte_header_row,
IF(C23&lt;werte_max_row,C23+1,
IF(C23=werte_max_row,werte_total_row,-1)))))))))))</f>
        <v>26</v>
      </c>
      <c r="D24" s="30">
        <f t="shared" si="0"/>
        <v>21</v>
      </c>
      <c r="E24" s="29" cm="1">
        <f t="array" ref="E24">1*OR(row_id=einkommen_header_row,row_id=ausgaben_header_row,row_id=werte_header_row)</f>
        <v>0</v>
      </c>
      <c r="F24">
        <f t="shared" si="1"/>
        <v>1</v>
      </c>
      <c r="G24" cm="1">
        <f t="array" ref="G24">1*OR(row_id=einkommen_total_row,row_id=ausgaben_total_row,row_id=werte_total_row)</f>
        <v>0</v>
      </c>
      <c r="H24" s="30">
        <f t="shared" si="2"/>
        <v>0</v>
      </c>
      <c r="I24" s="29" t="str" cm="1">
        <f t="array" ref="I24">IFERROR(INDEX('Budget Planung'!$C:$C,header_row_id),"")</f>
        <v>Ausgaben</v>
      </c>
      <c r="J24" t="str" cm="1">
        <f t="array" ref="J24">IFERROR(INDEX('Budget Planung'!$C:$C,row_id),"")</f>
        <v>Pflege</v>
      </c>
      <c r="K24" s="31" cm="1">
        <f t="array" aca="1" ref="K24"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200</v>
      </c>
      <c r="L24" s="33" cm="1">
        <f t="array" aca="1" ref="L24" ca="1">IF(OR(is_header,is_empty),"",
   INDEX('Budget Planung'!$E:$EM,row_id,
 MATCH(IF(selected_period="Gesamtjahr",selected_year,DATE(selected_year,selected_period,1)),'Budget Planung'!$E$9:$EM$9,0)
))</f>
        <v>2400</v>
      </c>
      <c r="M24" cm="1">
        <f t="array" ref="M24">IF(is_cat,
  IF(header_row_id=einkommen_header_row,MATCH(einkommen_min_row,$C:$C,0),
   IF(header_row_id=ausgaben_header_row,MATCH(ausgaben_min_row,$C:$C,0),
    IF(header_row_id=werte_header_row,MATCH(werte_min_row,$C:$C,0),""))),"")</f>
        <v>20</v>
      </c>
      <c r="N24" s="35" cm="1">
        <f t="array" ref="N24">IF(is_cat,
  IF(header_row_id=einkommen_header_row,MATCH(einkommen_max_row,$C:$C,0),
   IF(header_row_id=ausgaben_header_row,MATCH(ausgaben_max_row,$C:$C,0),
    IF(header_row_id=werte_header_row,MATCH(werte_max_row,$C:$C,0),""))),"")</f>
        <v>28</v>
      </c>
      <c r="O24" t="str">
        <f t="shared" si="3"/>
        <v>$K$20:$K$28</v>
      </c>
      <c r="P24">
        <f t="shared" ca="1" si="4"/>
        <v>4</v>
      </c>
      <c r="Q24" t="str">
        <f t="shared" si="5"/>
        <v>$L$20:$L$28</v>
      </c>
      <c r="R24" s="35">
        <f t="shared" ca="1" si="6"/>
        <v>6</v>
      </c>
      <c r="S24">
        <f t="shared" ca="1" si="7"/>
        <v>46</v>
      </c>
      <c r="T24" t="str">
        <f t="shared" si="8"/>
        <v>$S$20:$S$28</v>
      </c>
      <c r="U24">
        <f t="shared" ca="1" si="9"/>
        <v>5</v>
      </c>
      <c r="V24" t="str">
        <f t="shared" si="10"/>
        <v>$U$20:$U$24</v>
      </c>
      <c r="W24" s="35">
        <f t="shared" ca="1" si="11"/>
        <v>5</v>
      </c>
      <c r="X24" s="37">
        <f t="shared" ca="1" si="12"/>
        <v>26</v>
      </c>
      <c r="Y24" s="103" t="str">
        <f t="shared" ca="1" si="13"/>
        <v>Pflege</v>
      </c>
      <c r="Z24" s="106">
        <f t="shared" ca="1" si="14"/>
        <v>200</v>
      </c>
      <c r="AA24" s="106">
        <f t="shared" ca="1" si="15"/>
        <v>2400</v>
      </c>
      <c r="AB24" s="105">
        <f t="shared" ca="1" si="18"/>
        <v>8.3333333333333329E-2</v>
      </c>
      <c r="AC24" s="106">
        <f t="shared" ca="1" si="16"/>
        <v>2200</v>
      </c>
      <c r="AD24" s="106">
        <f t="shared" ca="1" si="17"/>
        <v>0</v>
      </c>
      <c r="AF24" s="67"/>
      <c r="AG24" s="68"/>
      <c r="AH24" s="68"/>
      <c r="AI24" s="68"/>
      <c r="AJ24" s="68"/>
      <c r="AK24" s="69"/>
      <c r="AM24" s="84"/>
      <c r="AN24" s="70"/>
      <c r="AO24" s="70"/>
      <c r="AP24" s="70"/>
      <c r="AQ24" s="70"/>
      <c r="AR24" s="85"/>
    </row>
    <row r="25" spans="3:44" x14ac:dyDescent="0.25">
      <c r="C25" s="29" cm="1">
        <f t="array" ref="C25">IF(C24=-1,-1,
IF(C24&lt;einkommen_max_row,C24+1,
IF(C24=einkommen_max_row,einkommen_total_row,
IF(C24=einkommen_total_row,"/1",
IF(C24="/1",ausgaben_header_row,
IF(C24&lt;ausgaben_max_row,C24+1,
IF(C24=ausgaben_max_row,ausgaben_total_row,
IF(C24=ausgaben_total_row,"/2",
IF(C24="/2",werte_header_row,
IF(C24&lt;werte_max_row,C24+1,
IF(C24=werte_max_row,werte_total_row,-1)))))))))))</f>
        <v>27</v>
      </c>
      <c r="D25" s="30">
        <f t="shared" si="0"/>
        <v>21</v>
      </c>
      <c r="E25" s="29" cm="1">
        <f t="array" ref="E25">1*OR(row_id=einkommen_header_row,row_id=ausgaben_header_row,row_id=werte_header_row)</f>
        <v>0</v>
      </c>
      <c r="F25">
        <f t="shared" si="1"/>
        <v>1</v>
      </c>
      <c r="G25" cm="1">
        <f t="array" ref="G25">1*OR(row_id=einkommen_total_row,row_id=ausgaben_total_row,row_id=werte_total_row)</f>
        <v>0</v>
      </c>
      <c r="H25" s="30">
        <f t="shared" si="2"/>
        <v>0</v>
      </c>
      <c r="I25" s="29" t="str" cm="1">
        <f t="array" ref="I25">IFERROR(INDEX('Budget Planung'!$C:$C,header_row_id),"")</f>
        <v>Ausgaben</v>
      </c>
      <c r="J25" t="str" cm="1">
        <f t="array" ref="J25">IFERROR(INDEX('Budget Planung'!$C:$C,row_id),"")</f>
        <v>Medien</v>
      </c>
      <c r="K25" s="31" cm="1">
        <f t="array" aca="1" ref="K25"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120</v>
      </c>
      <c r="L25" s="33" cm="1">
        <f t="array" aca="1" ref="L25" ca="1">IF(OR(is_header,is_empty),"",
   INDEX('Budget Planung'!$E:$EM,row_id,
 MATCH(IF(selected_period="Gesamtjahr",selected_year,DATE(selected_year,selected_period,1)),'Budget Planung'!$E$9:$EM$9,0)
))</f>
        <v>2400</v>
      </c>
      <c r="M25" cm="1">
        <f t="array" ref="M25">IF(is_cat,
  IF(header_row_id=einkommen_header_row,MATCH(einkommen_min_row,$C:$C,0),
   IF(header_row_id=ausgaben_header_row,MATCH(ausgaben_min_row,$C:$C,0),
    IF(header_row_id=werte_header_row,MATCH(werte_min_row,$C:$C,0),""))),"")</f>
        <v>20</v>
      </c>
      <c r="N25" s="35" cm="1">
        <f t="array" ref="N25">IF(is_cat,
  IF(header_row_id=einkommen_header_row,MATCH(einkommen_max_row,$C:$C,0),
   IF(header_row_id=ausgaben_header_row,MATCH(ausgaben_max_row,$C:$C,0),
    IF(header_row_id=werte_header_row,MATCH(werte_max_row,$C:$C,0),""))),"")</f>
        <v>28</v>
      </c>
      <c r="O25" t="str">
        <f t="shared" si="3"/>
        <v>$K$20:$K$28</v>
      </c>
      <c r="P25">
        <f t="shared" ca="1" si="4"/>
        <v>7</v>
      </c>
      <c r="Q25" t="str">
        <f t="shared" si="5"/>
        <v>$L$20:$L$28</v>
      </c>
      <c r="R25" s="35">
        <f t="shared" ca="1" si="6"/>
        <v>6</v>
      </c>
      <c r="S25">
        <f t="shared" ca="1" si="7"/>
        <v>76</v>
      </c>
      <c r="T25" t="str">
        <f t="shared" si="8"/>
        <v>$S$20:$S$28</v>
      </c>
      <c r="U25">
        <f t="shared" ca="1" si="9"/>
        <v>7</v>
      </c>
      <c r="V25" t="str">
        <f t="shared" si="10"/>
        <v>$U$20:$U$25</v>
      </c>
      <c r="W25" s="35">
        <f t="shared" ca="1" si="11"/>
        <v>7</v>
      </c>
      <c r="X25" s="37">
        <f t="shared" ca="1" si="12"/>
        <v>28</v>
      </c>
      <c r="Y25" s="103" t="str">
        <f t="shared" ca="1" si="13"/>
        <v>Versicherung</v>
      </c>
      <c r="Z25" s="106">
        <f t="shared" ca="1" si="14"/>
        <v>150</v>
      </c>
      <c r="AA25" s="106">
        <f t="shared" ca="1" si="15"/>
        <v>1800</v>
      </c>
      <c r="AB25" s="105">
        <f t="shared" ca="1" si="18"/>
        <v>8.3333333333333329E-2</v>
      </c>
      <c r="AC25" s="106">
        <f t="shared" ca="1" si="16"/>
        <v>1650</v>
      </c>
      <c r="AD25" s="106">
        <f t="shared" ca="1" si="17"/>
        <v>0</v>
      </c>
    </row>
    <row r="26" spans="3:44" x14ac:dyDescent="0.25">
      <c r="C26" s="29" cm="1">
        <f t="array" ref="C26">IF(C25=-1,-1,
IF(C25&lt;einkommen_max_row,C25+1,
IF(C25=einkommen_max_row,einkommen_total_row,
IF(C25=einkommen_total_row,"/1",
IF(C25="/1",ausgaben_header_row,
IF(C25&lt;ausgaben_max_row,C25+1,
IF(C25=ausgaben_max_row,ausgaben_total_row,
IF(C25=ausgaben_total_row,"/2",
IF(C25="/2",werte_header_row,
IF(C25&lt;werte_max_row,C25+1,
IF(C25=werte_max_row,werte_total_row,-1)))))))))))</f>
        <v>28</v>
      </c>
      <c r="D26" s="30">
        <f t="shared" si="0"/>
        <v>21</v>
      </c>
      <c r="E26" s="29" cm="1">
        <f t="array" ref="E26">1*OR(row_id=einkommen_header_row,row_id=ausgaben_header_row,row_id=werte_header_row)</f>
        <v>0</v>
      </c>
      <c r="F26">
        <f t="shared" si="1"/>
        <v>1</v>
      </c>
      <c r="G26" cm="1">
        <f t="array" ref="G26">1*OR(row_id=einkommen_total_row,row_id=ausgaben_total_row,row_id=werte_total_row)</f>
        <v>0</v>
      </c>
      <c r="H26" s="30">
        <f t="shared" si="2"/>
        <v>0</v>
      </c>
      <c r="I26" s="29" t="str" cm="1">
        <f t="array" ref="I26">IFERROR(INDEX('Budget Planung'!$C:$C,header_row_id),"")</f>
        <v>Ausgaben</v>
      </c>
      <c r="J26" t="str" cm="1">
        <f t="array" ref="J26">IFERROR(INDEX('Budget Planung'!$C:$C,row_id),"")</f>
        <v>Versicherung</v>
      </c>
      <c r="K26" s="31" cm="1">
        <f t="array" aca="1" ref="K26"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150</v>
      </c>
      <c r="L26" s="33" cm="1">
        <f t="array" aca="1" ref="L26" ca="1">IF(OR(is_header,is_empty),"",
   INDEX('Budget Planung'!$E:$EM,row_id,
 MATCH(IF(selected_period="Gesamtjahr",selected_year,DATE(selected_year,selected_period,1)),'Budget Planung'!$E$9:$EM$9,0)
))</f>
        <v>1800</v>
      </c>
      <c r="M26" cm="1">
        <f t="array" ref="M26">IF(is_cat,
  IF(header_row_id=einkommen_header_row,MATCH(einkommen_min_row,$C:$C,0),
   IF(header_row_id=ausgaben_header_row,MATCH(ausgaben_min_row,$C:$C,0),
    IF(header_row_id=werte_header_row,MATCH(werte_min_row,$C:$C,0),""))),"")</f>
        <v>20</v>
      </c>
      <c r="N26" s="35" cm="1">
        <f t="array" ref="N26">IF(is_cat,
  IF(header_row_id=einkommen_header_row,MATCH(einkommen_max_row,$C:$C,0),
   IF(header_row_id=ausgaben_header_row,MATCH(ausgaben_max_row,$C:$C,0),
    IF(header_row_id=werte_header_row,MATCH(werte_max_row,$C:$C,0),""))),"")</f>
        <v>28</v>
      </c>
      <c r="O26" t="str">
        <f t="shared" si="3"/>
        <v>$K$20:$K$28</v>
      </c>
      <c r="P26">
        <f t="shared" ca="1" si="4"/>
        <v>6</v>
      </c>
      <c r="Q26" t="str">
        <f t="shared" si="5"/>
        <v>$L$20:$L$28</v>
      </c>
      <c r="R26" s="35">
        <f t="shared" ca="1" si="6"/>
        <v>8</v>
      </c>
      <c r="S26">
        <f t="shared" ca="1" si="7"/>
        <v>68</v>
      </c>
      <c r="T26" t="str">
        <f t="shared" si="8"/>
        <v>$S$20:$S$28</v>
      </c>
      <c r="U26">
        <f t="shared" ca="1" si="9"/>
        <v>6</v>
      </c>
      <c r="V26" t="str">
        <f t="shared" si="10"/>
        <v>$U$20:$U$26</v>
      </c>
      <c r="W26" s="35">
        <f t="shared" ca="1" si="11"/>
        <v>6</v>
      </c>
      <c r="X26" s="37">
        <f t="shared" ca="1" si="12"/>
        <v>27</v>
      </c>
      <c r="Y26" s="103" t="str">
        <f t="shared" ca="1" si="13"/>
        <v>Medien</v>
      </c>
      <c r="Z26" s="106">
        <f t="shared" ca="1" si="14"/>
        <v>120</v>
      </c>
      <c r="AA26" s="106">
        <f t="shared" ca="1" si="15"/>
        <v>2400</v>
      </c>
      <c r="AB26" s="105">
        <f t="shared" ca="1" si="18"/>
        <v>0.05</v>
      </c>
      <c r="AC26" s="106">
        <f t="shared" ca="1" si="16"/>
        <v>2280</v>
      </c>
      <c r="AD26" s="106">
        <f t="shared" ca="1" si="17"/>
        <v>0</v>
      </c>
      <c r="AF26" s="64"/>
      <c r="AG26" s="65"/>
      <c r="AH26" s="65"/>
      <c r="AI26" s="65"/>
      <c r="AJ26" s="65"/>
      <c r="AK26" s="66"/>
      <c r="AM26" s="64"/>
      <c r="AN26" s="65"/>
      <c r="AO26" s="65"/>
      <c r="AP26" s="65"/>
      <c r="AQ26" s="65"/>
      <c r="AR26" s="66"/>
    </row>
    <row r="27" spans="3:44" x14ac:dyDescent="0.25">
      <c r="C27" s="29" cm="1">
        <f t="array" ref="C27">IF(C26=-1,-1,
IF(C26&lt;einkommen_max_row,C26+1,
IF(C26=einkommen_max_row,einkommen_total_row,
IF(C26=einkommen_total_row,"/1",
IF(C26="/1",ausgaben_header_row,
IF(C26&lt;ausgaben_max_row,C26+1,
IF(C26=ausgaben_max_row,ausgaben_total_row,
IF(C26=ausgaben_total_row,"/2",
IF(C26="/2",werte_header_row,
IF(C26&lt;werte_max_row,C26+1,
IF(C26=werte_max_row,werte_total_row,-1)))))))))))</f>
        <v>29</v>
      </c>
      <c r="D27" s="30">
        <f t="shared" si="0"/>
        <v>21</v>
      </c>
      <c r="E27" s="29" cm="1">
        <f t="array" ref="E27">1*OR(row_id=einkommen_header_row,row_id=ausgaben_header_row,row_id=werte_header_row)</f>
        <v>0</v>
      </c>
      <c r="F27">
        <f t="shared" si="1"/>
        <v>1</v>
      </c>
      <c r="G27" cm="1">
        <f t="array" ref="G27">1*OR(row_id=einkommen_total_row,row_id=ausgaben_total_row,row_id=werte_total_row)</f>
        <v>0</v>
      </c>
      <c r="H27" s="30">
        <f t="shared" si="2"/>
        <v>0</v>
      </c>
      <c r="I27" s="29" t="str" cm="1">
        <f t="array" ref="I27">IFERROR(INDEX('Budget Planung'!$C:$C,header_row_id),"")</f>
        <v>Ausgaben</v>
      </c>
      <c r="J27" t="str" cm="1">
        <f t="array" ref="J27">IFERROR(INDEX('Budget Planung'!$C:$C,row_id),"")</f>
        <v>Arbeit</v>
      </c>
      <c r="K27" s="31" cm="1">
        <f t="array" aca="1" ref="K27"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80</v>
      </c>
      <c r="L27" s="33" cm="1">
        <f t="array" aca="1" ref="L27" ca="1">IF(OR(is_header,is_empty),"",
   INDEX('Budget Planung'!$E:$EM,row_id,
 MATCH(IF(selected_period="Gesamtjahr",selected_year,DATE(selected_year,selected_period,1)),'Budget Planung'!$E$9:$EM$9,0)
))</f>
        <v>6000</v>
      </c>
      <c r="M27" cm="1">
        <f t="array" ref="M27">IF(is_cat,
  IF(header_row_id=einkommen_header_row,MATCH(einkommen_min_row,$C:$C,0),
   IF(header_row_id=ausgaben_header_row,MATCH(ausgaben_min_row,$C:$C,0),
    IF(header_row_id=werte_header_row,MATCH(werte_min_row,$C:$C,0),""))),"")</f>
        <v>20</v>
      </c>
      <c r="N27" s="35" cm="1">
        <f t="array" ref="N27">IF(is_cat,
  IF(header_row_id=einkommen_header_row,MATCH(einkommen_max_row,$C:$C,0),
   IF(header_row_id=ausgaben_header_row,MATCH(ausgaben_max_row,$C:$C,0),
    IF(header_row_id=werte_header_row,MATCH(werte_max_row,$C:$C,0),""))),"")</f>
        <v>28</v>
      </c>
      <c r="O27" t="str">
        <f t="shared" si="3"/>
        <v>$K$20:$K$28</v>
      </c>
      <c r="P27">
        <f t="shared" ca="1" si="4"/>
        <v>8</v>
      </c>
      <c r="Q27" t="str">
        <f t="shared" si="5"/>
        <v>$L$20:$L$28</v>
      </c>
      <c r="R27" s="35">
        <f t="shared" ca="1" si="6"/>
        <v>2</v>
      </c>
      <c r="S27">
        <f t="shared" ca="1" si="7"/>
        <v>82</v>
      </c>
      <c r="T27" t="str">
        <f t="shared" si="8"/>
        <v>$S$20:$S$28</v>
      </c>
      <c r="U27">
        <f t="shared" ca="1" si="9"/>
        <v>8</v>
      </c>
      <c r="V27" t="str">
        <f t="shared" si="10"/>
        <v>$U$20:$U$27</v>
      </c>
      <c r="W27" s="35">
        <f t="shared" ca="1" si="11"/>
        <v>8</v>
      </c>
      <c r="X27" s="37">
        <f t="shared" ca="1" si="12"/>
        <v>29</v>
      </c>
      <c r="Y27" s="103" t="str">
        <f t="shared" ca="1" si="13"/>
        <v>Arbeit</v>
      </c>
      <c r="Z27" s="106">
        <f t="shared" ca="1" si="14"/>
        <v>80</v>
      </c>
      <c r="AA27" s="106">
        <f t="shared" ca="1" si="15"/>
        <v>6000</v>
      </c>
      <c r="AB27" s="105">
        <f t="shared" ca="1" si="18"/>
        <v>1.3333333333333334E-2</v>
      </c>
      <c r="AC27" s="106">
        <f t="shared" ca="1" si="16"/>
        <v>5920</v>
      </c>
      <c r="AD27" s="106">
        <f t="shared" ca="1" si="17"/>
        <v>0</v>
      </c>
      <c r="AF27" s="29"/>
      <c r="AK27" s="30"/>
      <c r="AM27" s="29"/>
      <c r="AR27" s="30"/>
    </row>
    <row r="28" spans="3:44" x14ac:dyDescent="0.25">
      <c r="C28" s="29" cm="1">
        <f t="array" ref="C28">IF(C27=-1,-1,
IF(C27&lt;einkommen_max_row,C27+1,
IF(C27=einkommen_max_row,einkommen_total_row,
IF(C27=einkommen_total_row,"/1",
IF(C27="/1",ausgaben_header_row,
IF(C27&lt;ausgaben_max_row,C27+1,
IF(C27=ausgaben_max_row,ausgaben_total_row,
IF(C27=ausgaben_total_row,"/2",
IF(C27="/2",werte_header_row,
IF(C27&lt;werte_max_row,C27+1,
IF(C27=werte_max_row,werte_total_row,-1)))))))))))</f>
        <v>30</v>
      </c>
      <c r="D28" s="30">
        <f t="shared" si="0"/>
        <v>21</v>
      </c>
      <c r="E28" s="29" cm="1">
        <f t="array" ref="E28">1*OR(row_id=einkommen_header_row,row_id=ausgaben_header_row,row_id=werte_header_row)</f>
        <v>0</v>
      </c>
      <c r="F28">
        <f t="shared" si="1"/>
        <v>1</v>
      </c>
      <c r="G28" cm="1">
        <f t="array" ref="G28">1*OR(row_id=einkommen_total_row,row_id=ausgaben_total_row,row_id=werte_total_row)</f>
        <v>0</v>
      </c>
      <c r="H28" s="30">
        <f t="shared" si="2"/>
        <v>0</v>
      </c>
      <c r="I28" s="29" t="str" cm="1">
        <f t="array" ref="I28">IFERROR(INDEX('Budget Planung'!$C:$C,header_row_id),"")</f>
        <v>Ausgaben</v>
      </c>
      <c r="J28" t="str" cm="1">
        <f t="array" ref="J28">IFERROR(INDEX('Budget Planung'!$C:$C,row_id),"")</f>
        <v>Hobbies</v>
      </c>
      <c r="K28" s="31" cm="1">
        <f t="array" aca="1" ref="K28"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50</v>
      </c>
      <c r="L28" s="33" cm="1">
        <f t="array" aca="1" ref="L28" ca="1">IF(OR(is_header,is_empty),"",
   INDEX('Budget Planung'!$E:$EM,row_id,
 MATCH(IF(selected_period="Gesamtjahr",selected_year,DATE(selected_year,selected_period,1)),'Budget Planung'!$E$9:$EM$9,0)
))</f>
        <v>600</v>
      </c>
      <c r="M28" cm="1">
        <f t="array" ref="M28">IF(is_cat,
  IF(header_row_id=einkommen_header_row,MATCH(einkommen_min_row,$C:$C,0),
   IF(header_row_id=ausgaben_header_row,MATCH(ausgaben_min_row,$C:$C,0),
    IF(header_row_id=werte_header_row,MATCH(werte_min_row,$C:$C,0),""))),"")</f>
        <v>20</v>
      </c>
      <c r="N28" s="35" cm="1">
        <f t="array" ref="N28">IF(is_cat,
  IF(header_row_id=einkommen_header_row,MATCH(einkommen_max_row,$C:$C,0),
   IF(header_row_id=ausgaben_header_row,MATCH(ausgaben_max_row,$C:$C,0),
    IF(header_row_id=werte_header_row,MATCH(werte_max_row,$C:$C,0),""))),"")</f>
        <v>28</v>
      </c>
      <c r="O28" t="str">
        <f t="shared" si="3"/>
        <v>$K$20:$K$28</v>
      </c>
      <c r="P28">
        <f t="shared" ca="1" si="4"/>
        <v>9</v>
      </c>
      <c r="Q28" t="str">
        <f t="shared" si="5"/>
        <v>$L$20:$L$28</v>
      </c>
      <c r="R28" s="35">
        <f t="shared" ca="1" si="6"/>
        <v>9</v>
      </c>
      <c r="S28">
        <f t="shared" ca="1" si="7"/>
        <v>99</v>
      </c>
      <c r="T28" t="str">
        <f t="shared" si="8"/>
        <v>$S$20:$S$28</v>
      </c>
      <c r="U28">
        <f t="shared" ca="1" si="9"/>
        <v>9</v>
      </c>
      <c r="V28" t="str">
        <f t="shared" si="10"/>
        <v>$U$20:$U$28</v>
      </c>
      <c r="W28" s="35">
        <f t="shared" ca="1" si="11"/>
        <v>9</v>
      </c>
      <c r="X28" s="37">
        <f t="shared" ca="1" si="12"/>
        <v>30</v>
      </c>
      <c r="Y28" s="103" t="str">
        <f t="shared" ca="1" si="13"/>
        <v>Hobbies</v>
      </c>
      <c r="Z28" s="106">
        <f t="shared" ca="1" si="14"/>
        <v>50</v>
      </c>
      <c r="AA28" s="106">
        <f t="shared" ca="1" si="15"/>
        <v>600</v>
      </c>
      <c r="AB28" s="105">
        <f t="shared" ca="1" si="18"/>
        <v>8.3333333333333329E-2</v>
      </c>
      <c r="AC28" s="106">
        <f t="shared" ca="1" si="16"/>
        <v>550</v>
      </c>
      <c r="AD28" s="106">
        <f t="shared" ca="1" si="17"/>
        <v>0</v>
      </c>
      <c r="AF28" s="29"/>
      <c r="AK28" s="30"/>
      <c r="AM28" s="29"/>
      <c r="AR28" s="30"/>
    </row>
    <row r="29" spans="3:44" x14ac:dyDescent="0.25">
      <c r="C29" s="29" cm="1">
        <f t="array" ref="C29">IF(C28=-1,-1,
IF(C28&lt;einkommen_max_row,C28+1,
IF(C28=einkommen_max_row,einkommen_total_row,
IF(C28=einkommen_total_row,"/1",
IF(C28="/1",ausgaben_header_row,
IF(C28&lt;ausgaben_max_row,C28+1,
IF(C28=ausgaben_max_row,ausgaben_total_row,
IF(C28=ausgaben_total_row,"/2",
IF(C28="/2",werte_header_row,
IF(C28&lt;werte_max_row,C28+1,
IF(C28=werte_max_row,werte_total_row,-1)))))))))))</f>
        <v>32</v>
      </c>
      <c r="D29" s="30">
        <f t="shared" si="0"/>
        <v>21</v>
      </c>
      <c r="E29" s="29" cm="1">
        <f t="array" ref="E29">1*OR(row_id=einkommen_header_row,row_id=ausgaben_header_row,row_id=werte_header_row)</f>
        <v>0</v>
      </c>
      <c r="F29">
        <f t="shared" si="1"/>
        <v>0</v>
      </c>
      <c r="G29" cm="1">
        <f t="array" ref="G29">1*OR(row_id=einkommen_total_row,row_id=ausgaben_total_row,row_id=werte_total_row)</f>
        <v>1</v>
      </c>
      <c r="H29" s="30">
        <f t="shared" si="2"/>
        <v>0</v>
      </c>
      <c r="I29" s="29" t="str" cm="1">
        <f t="array" ref="I29">IFERROR(INDEX('Budget Planung'!$C:$C,header_row_id),"")</f>
        <v>Ausgaben</v>
      </c>
      <c r="J29" t="str" cm="1">
        <f t="array" ref="J29">IFERROR(INDEX('Budget Planung'!$C:$C,row_id),"")</f>
        <v>Insgesamt</v>
      </c>
      <c r="K29" s="31" cm="1">
        <f t="array" aca="1" ref="K29"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2950</v>
      </c>
      <c r="L29" s="33" cm="1">
        <f t="array" aca="1" ref="L29" ca="1">IF(OR(is_header,is_empty),"",
   INDEX('Budget Planung'!$E:$EM,row_id,
 MATCH(IF(selected_period="Gesamtjahr",selected_year,DATE(selected_year,selected_period,1)),'Budget Planung'!$E$9:$EM$9,0)
))</f>
        <v>39000</v>
      </c>
      <c r="M29" t="str" cm="1">
        <f t="array" ref="M29">IF(is_cat,
  IF(header_row_id=einkommen_header_row,MATCH(einkommen_min_row,$C:$C,0),
   IF(header_row_id=ausgaben_header_row,MATCH(ausgaben_min_row,$C:$C,0),
    IF(header_row_id=werte_header_row,MATCH(werte_min_row,$C:$C,0),""))),"")</f>
        <v/>
      </c>
      <c r="N29" s="35" t="str" cm="1">
        <f t="array" ref="N29">IF(is_cat,
  IF(header_row_id=einkommen_header_row,MATCH(einkommen_max_row,$C:$C,0),
   IF(header_row_id=ausgaben_header_row,MATCH(ausgaben_max_row,$C:$C,0),
    IF(header_row_id=werte_header_row,MATCH(werte_max_row,$C:$C,0),""))),"")</f>
        <v/>
      </c>
      <c r="O29" t="str">
        <f t="shared" si="3"/>
        <v/>
      </c>
      <c r="P29" t="str">
        <f t="shared" ca="1" si="4"/>
        <v/>
      </c>
      <c r="Q29" t="str">
        <f t="shared" si="5"/>
        <v/>
      </c>
      <c r="R29" s="35" t="str">
        <f t="shared" ca="1" si="6"/>
        <v/>
      </c>
      <c r="S29" t="str">
        <f t="shared" si="7"/>
        <v/>
      </c>
      <c r="T29" t="str">
        <f t="shared" si="8"/>
        <v/>
      </c>
      <c r="U29" t="str">
        <f t="shared" ca="1" si="9"/>
        <v/>
      </c>
      <c r="V29" t="str">
        <f t="shared" si="10"/>
        <v/>
      </c>
      <c r="W29" s="35" t="str">
        <f t="shared" ca="1" si="11"/>
        <v/>
      </c>
      <c r="X29" s="37">
        <f t="shared" si="12"/>
        <v>32</v>
      </c>
      <c r="Y29" s="103" t="str">
        <f t="shared" ca="1" si="13"/>
        <v>Insgesamt</v>
      </c>
      <c r="Z29" s="106">
        <f t="shared" ca="1" si="14"/>
        <v>2950</v>
      </c>
      <c r="AA29" s="106">
        <f t="shared" ca="1" si="15"/>
        <v>39000</v>
      </c>
      <c r="AB29" s="105">
        <f t="shared" ca="1" si="18"/>
        <v>7.5641025641025636E-2</v>
      </c>
      <c r="AC29" s="106">
        <f t="shared" ca="1" si="16"/>
        <v>36050</v>
      </c>
      <c r="AD29" s="106">
        <f t="shared" ca="1" si="17"/>
        <v>0</v>
      </c>
      <c r="AF29" s="29"/>
      <c r="AI29" s="98" t="str">
        <f ca="1">Berechnungen!I35</f>
        <v>Miete</v>
      </c>
      <c r="AJ29" s="99">
        <f ca="1">Berechnungen!J35</f>
        <v>1200</v>
      </c>
      <c r="AK29" s="30"/>
      <c r="AM29" s="29"/>
      <c r="AP29" s="98" t="str">
        <f ca="1">Berechnungen!M35</f>
        <v>Depot</v>
      </c>
      <c r="AQ29" s="99">
        <f ca="1">Berechnungen!N35</f>
        <v>600</v>
      </c>
      <c r="AR29" s="30"/>
    </row>
    <row r="30" spans="3:44" x14ac:dyDescent="0.25">
      <c r="C30" s="29" t="str" cm="1">
        <f t="array" ref="C30">IF(C29=-1,-1,
IF(C29&lt;einkommen_max_row,C29+1,
IF(C29=einkommen_max_row,einkommen_total_row,
IF(C29=einkommen_total_row,"/1",
IF(C29="/1",ausgaben_header_row,
IF(C29&lt;ausgaben_max_row,C29+1,
IF(C29=ausgaben_max_row,ausgaben_total_row,
IF(C29=ausgaben_total_row,"/2",
IF(C29="/2",werte_header_row,
IF(C29&lt;werte_max_row,C29+1,
IF(C29=werte_max_row,werte_total_row,-1)))))))))))</f>
        <v>/2</v>
      </c>
      <c r="D30" s="30">
        <f t="shared" si="0"/>
        <v>-1</v>
      </c>
      <c r="E30" s="29" cm="1">
        <f t="array" ref="E30">1*OR(row_id=einkommen_header_row,row_id=ausgaben_header_row,row_id=werte_header_row)</f>
        <v>0</v>
      </c>
      <c r="F30">
        <f t="shared" si="1"/>
        <v>0</v>
      </c>
      <c r="G30" cm="1">
        <f t="array" ref="G30">1*OR(row_id=einkommen_total_row,row_id=ausgaben_total_row,row_id=werte_total_row)</f>
        <v>0</v>
      </c>
      <c r="H30" s="30">
        <f t="shared" si="2"/>
        <v>1</v>
      </c>
      <c r="I30" s="29" t="str" cm="1">
        <f t="array" ref="I30">IFERROR(INDEX('Budget Planung'!$C:$C,header_row_id),"")</f>
        <v/>
      </c>
      <c r="J30" t="str" cm="1">
        <f t="array" ref="J30">IFERROR(INDEX('Budget Planung'!$C:$C,row_id),"")</f>
        <v/>
      </c>
      <c r="K30" s="31" t="str" cm="1">
        <f t="array" ref="K30">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30" s="33" t="str" cm="1">
        <f t="array" ref="L30">IF(OR(is_header,is_empty),"",
   INDEX('Budget Planung'!$E:$EM,row_id,
 MATCH(IF(selected_period="Gesamtjahr",selected_year,DATE(selected_year,selected_period,1)),'Budget Planung'!$E$9:$EM$9,0)
))</f>
        <v/>
      </c>
      <c r="M30" t="str" cm="1">
        <f t="array" ref="M30">IF(is_cat,
  IF(header_row_id=einkommen_header_row,MATCH(einkommen_min_row,$C:$C,0),
   IF(header_row_id=ausgaben_header_row,MATCH(ausgaben_min_row,$C:$C,0),
    IF(header_row_id=werte_header_row,MATCH(werte_min_row,$C:$C,0),""))),"")</f>
        <v/>
      </c>
      <c r="N30" s="35" t="str" cm="1">
        <f t="array" ref="N30">IF(is_cat,
  IF(header_row_id=einkommen_header_row,MATCH(einkommen_max_row,$C:$C,0),
   IF(header_row_id=ausgaben_header_row,MATCH(ausgaben_max_row,$C:$C,0),
    IF(header_row_id=werte_header_row,MATCH(werte_max_row,$C:$C,0),""))),"")</f>
        <v/>
      </c>
      <c r="O30" t="str">
        <f t="shared" si="3"/>
        <v/>
      </c>
      <c r="P30" t="str">
        <f t="shared" ca="1" si="4"/>
        <v/>
      </c>
      <c r="Q30" t="str">
        <f t="shared" si="5"/>
        <v/>
      </c>
      <c r="R30" s="35" t="str">
        <f t="shared" ca="1" si="6"/>
        <v/>
      </c>
      <c r="S30" t="str">
        <f t="shared" si="7"/>
        <v/>
      </c>
      <c r="T30" t="str">
        <f t="shared" si="8"/>
        <v/>
      </c>
      <c r="U30" t="str">
        <f t="shared" ca="1" si="9"/>
        <v/>
      </c>
      <c r="V30" t="str">
        <f t="shared" si="10"/>
        <v/>
      </c>
      <c r="W30" s="35" t="str">
        <f t="shared" ca="1" si="11"/>
        <v/>
      </c>
      <c r="X30" s="37" t="str">
        <f t="shared" si="12"/>
        <v>/2</v>
      </c>
      <c r="Y30" s="103" t="str">
        <f t="shared" si="13"/>
        <v/>
      </c>
      <c r="Z30" s="104" t="str">
        <f t="shared" si="14"/>
        <v/>
      </c>
      <c r="AA30" s="104" t="str">
        <f t="shared" si="15"/>
        <v/>
      </c>
      <c r="AB30" s="105" t="str">
        <f t="shared" si="18"/>
        <v/>
      </c>
      <c r="AC30" s="104" t="str">
        <f t="shared" si="16"/>
        <v/>
      </c>
      <c r="AD30" s="104" t="str">
        <f t="shared" si="17"/>
        <v/>
      </c>
      <c r="AF30" s="29"/>
      <c r="AI30" s="98" t="str">
        <f ca="1">Berechnungen!I36</f>
        <v>Essen</v>
      </c>
      <c r="AJ30" s="99">
        <f ca="1">Berechnungen!J36</f>
        <v>500</v>
      </c>
      <c r="AK30" s="30"/>
      <c r="AM30" s="29"/>
      <c r="AP30" s="98" t="str">
        <f ca="1">Berechnungen!M36</f>
        <v>Altersvorsorge</v>
      </c>
      <c r="AQ30" s="99">
        <f ca="1">Berechnungen!N36</f>
        <v>400</v>
      </c>
      <c r="AR30" s="30"/>
    </row>
    <row r="31" spans="3:44" x14ac:dyDescent="0.25">
      <c r="C31" s="29" cm="1">
        <f t="array" ref="C31">IF(C30=-1,-1,
IF(C30&lt;einkommen_max_row,C30+1,
IF(C30=einkommen_max_row,einkommen_total_row,
IF(C30=einkommen_total_row,"/1",
IF(C30="/1",ausgaben_header_row,
IF(C30&lt;ausgaben_max_row,C30+1,
IF(C30=ausgaben_max_row,ausgaben_total_row,
IF(C30=ausgaben_total_row,"/2",
IF(C30="/2",werte_header_row,
IF(C30&lt;werte_max_row,C30+1,
IF(C30=werte_max_row,werte_total_row,-1)))))))))))</f>
        <v>34</v>
      </c>
      <c r="D31" s="30">
        <f t="shared" si="0"/>
        <v>34</v>
      </c>
      <c r="E31" s="29" cm="1">
        <f t="array" ref="E31">1*OR(row_id=einkommen_header_row,row_id=ausgaben_header_row,row_id=werte_header_row)</f>
        <v>1</v>
      </c>
      <c r="F31">
        <f t="shared" si="1"/>
        <v>0</v>
      </c>
      <c r="G31" cm="1">
        <f t="array" ref="G31">1*OR(row_id=einkommen_total_row,row_id=ausgaben_total_row,row_id=werte_total_row)</f>
        <v>0</v>
      </c>
      <c r="H31" s="30">
        <f t="shared" si="2"/>
        <v>0</v>
      </c>
      <c r="I31" s="29" t="str" cm="1">
        <f t="array" ref="I31">IFERROR(INDEX('Budget Planung'!$C:$C,header_row_id),"")</f>
        <v>Vermögenswerte</v>
      </c>
      <c r="J31" t="str" cm="1">
        <f t="array" ref="J31">IFERROR(INDEX('Budget Planung'!$C:$C,row_id),"")</f>
        <v>Vermögenswerte</v>
      </c>
      <c r="K31" s="31" t="str" cm="1">
        <f t="array" ref="K3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31" s="33" t="str" cm="1">
        <f t="array" ref="L31">IF(OR(is_header,is_empty),"",
   INDEX('Budget Planung'!$E:$EM,row_id,
 MATCH(IF(selected_period="Gesamtjahr",selected_year,DATE(selected_year,selected_period,1)),'Budget Planung'!$E$9:$EM$9,0)
))</f>
        <v/>
      </c>
      <c r="M31" t="str" cm="1">
        <f t="array" ref="M31">IF(is_cat,
  IF(header_row_id=einkommen_header_row,MATCH(einkommen_min_row,$C:$C,0),
   IF(header_row_id=ausgaben_header_row,MATCH(ausgaben_min_row,$C:$C,0),
    IF(header_row_id=werte_header_row,MATCH(werte_min_row,$C:$C,0),""))),"")</f>
        <v/>
      </c>
      <c r="N31" s="35" t="str" cm="1">
        <f t="array" ref="N31">IF(is_cat,
  IF(header_row_id=einkommen_header_row,MATCH(einkommen_max_row,$C:$C,0),
   IF(header_row_id=ausgaben_header_row,MATCH(ausgaben_max_row,$C:$C,0),
    IF(header_row_id=werte_header_row,MATCH(werte_max_row,$C:$C,0),""))),"")</f>
        <v/>
      </c>
      <c r="O31" t="str">
        <f t="shared" si="3"/>
        <v/>
      </c>
      <c r="P31" t="str">
        <f t="shared" ca="1" si="4"/>
        <v/>
      </c>
      <c r="Q31" t="str">
        <f t="shared" si="5"/>
        <v/>
      </c>
      <c r="R31" s="35" t="str">
        <f t="shared" ca="1" si="6"/>
        <v/>
      </c>
      <c r="S31" t="str">
        <f t="shared" si="7"/>
        <v/>
      </c>
      <c r="T31" t="str">
        <f t="shared" si="8"/>
        <v/>
      </c>
      <c r="U31" t="str">
        <f t="shared" ca="1" si="9"/>
        <v/>
      </c>
      <c r="V31" t="str">
        <f t="shared" si="10"/>
        <v/>
      </c>
      <c r="W31" s="35" t="str">
        <f t="shared" ca="1" si="11"/>
        <v/>
      </c>
      <c r="X31" s="37">
        <f t="shared" si="12"/>
        <v>34</v>
      </c>
      <c r="Y31" s="107" t="str">
        <f t="shared" ca="1" si="13"/>
        <v>Vermögenswerte</v>
      </c>
      <c r="Z31" s="106" t="str">
        <f t="shared" si="14"/>
        <v>Eingetragen</v>
      </c>
      <c r="AA31" s="106" t="str">
        <f t="shared" si="15"/>
        <v>Budget</v>
      </c>
      <c r="AB31" s="105" t="str">
        <f t="shared" si="18"/>
        <v>% Vervollst.</v>
      </c>
      <c r="AC31" s="106" t="str">
        <f t="shared" si="16"/>
        <v>Übrig</v>
      </c>
      <c r="AD31" s="106" t="str">
        <f t="shared" si="17"/>
        <v>Überschuss</v>
      </c>
      <c r="AF31" s="29"/>
      <c r="AI31" s="98" t="str">
        <f ca="1">Berechnungen!I37</f>
        <v>Nebenkosten</v>
      </c>
      <c r="AJ31" s="99">
        <f ca="1">Berechnungen!J37</f>
        <v>450</v>
      </c>
      <c r="AK31" s="30"/>
      <c r="AM31" s="29"/>
      <c r="AP31" s="98" t="str">
        <f ca="1">Berechnungen!M37</f>
        <v>Gold</v>
      </c>
      <c r="AQ31" s="99">
        <f ca="1">Berechnungen!N37</f>
        <v>200</v>
      </c>
      <c r="AR31" s="30"/>
    </row>
    <row r="32" spans="3:44" x14ac:dyDescent="0.25">
      <c r="C32" s="29" cm="1">
        <f t="array" ref="C32">IF(C31=-1,-1,
IF(C31&lt;einkommen_max_row,C31+1,
IF(C31=einkommen_max_row,einkommen_total_row,
IF(C31=einkommen_total_row,"/1",
IF(C31="/1",ausgaben_header_row,
IF(C31&lt;ausgaben_max_row,C31+1,
IF(C31=ausgaben_max_row,ausgaben_total_row,
IF(C31=ausgaben_total_row,"/2",
IF(C31="/2",werte_header_row,
IF(C31&lt;werte_max_row,C31+1,
IF(C31=werte_max_row,werte_total_row,-1)))))))))))</f>
        <v>35</v>
      </c>
      <c r="D32" s="30">
        <f t="shared" si="0"/>
        <v>34</v>
      </c>
      <c r="E32" s="29" cm="1">
        <f t="array" ref="E32">1*OR(row_id=einkommen_header_row,row_id=ausgaben_header_row,row_id=werte_header_row)</f>
        <v>0</v>
      </c>
      <c r="F32">
        <f t="shared" si="1"/>
        <v>1</v>
      </c>
      <c r="G32" cm="1">
        <f t="array" ref="G32">1*OR(row_id=einkommen_total_row,row_id=ausgaben_total_row,row_id=werte_total_row)</f>
        <v>0</v>
      </c>
      <c r="H32" s="30">
        <f t="shared" si="2"/>
        <v>0</v>
      </c>
      <c r="I32" s="29" t="str" cm="1">
        <f t="array" ref="I32">IFERROR(INDEX('Budget Planung'!$C:$C,header_row_id),"")</f>
        <v>Vermögenswerte</v>
      </c>
      <c r="J32" t="str" cm="1">
        <f t="array" ref="J32">IFERROR(INDEX('Budget Planung'!$C:$C,row_id),"")</f>
        <v>Immobilien</v>
      </c>
      <c r="K32" s="31" cm="1">
        <f t="array" aca="1" ref="K32"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0</v>
      </c>
      <c r="L32" s="33" cm="1">
        <f t="array" aca="1" ref="L32" ca="1">IF(OR(is_header,is_empty),"",
   INDEX('Budget Planung'!$E:$EM,row_id,
 MATCH(IF(selected_period="Gesamtjahr",selected_year,DATE(selected_year,selected_period,1)),'Budget Planung'!$E$9:$EM$9,0)
))</f>
        <v>3000</v>
      </c>
      <c r="M32" cm="1">
        <f t="array" ref="M32">IF(is_cat,
  IF(header_row_id=einkommen_header_row,MATCH(einkommen_min_row,$C:$C,0),
   IF(header_row_id=ausgaben_header_row,MATCH(ausgaben_min_row,$C:$C,0),
    IF(header_row_id=werte_header_row,MATCH(werte_min_row,$C:$C,0),""))),"")</f>
        <v>32</v>
      </c>
      <c r="N32" s="35" cm="1">
        <f t="array" ref="N32">IF(is_cat,
  IF(header_row_id=einkommen_header_row,MATCH(einkommen_max_row,$C:$C,0),
   IF(header_row_id=ausgaben_header_row,MATCH(ausgaben_max_row,$C:$C,0),
    IF(header_row_id=werte_header_row,MATCH(werte_max_row,$C:$C,0),""))),"")</f>
        <v>36</v>
      </c>
      <c r="O32" t="str">
        <f t="shared" si="3"/>
        <v>$K$32:$K$36</v>
      </c>
      <c r="P32">
        <f t="shared" ca="1" si="4"/>
        <v>4</v>
      </c>
      <c r="Q32" t="str">
        <f t="shared" si="5"/>
        <v>$L$32:$L$36</v>
      </c>
      <c r="R32" s="35">
        <f t="shared" ca="1" si="6"/>
        <v>4</v>
      </c>
      <c r="S32">
        <f t="shared" ca="1" si="7"/>
        <v>44</v>
      </c>
      <c r="T32" t="str">
        <f t="shared" si="8"/>
        <v>$S$32:$S$36</v>
      </c>
      <c r="U32">
        <f t="shared" ca="1" si="9"/>
        <v>5</v>
      </c>
      <c r="V32" t="str">
        <f t="shared" si="10"/>
        <v>$U$32:$U$32</v>
      </c>
      <c r="W32" s="35">
        <f t="shared" ca="1" si="11"/>
        <v>5</v>
      </c>
      <c r="X32" s="37">
        <f t="shared" ca="1" si="12"/>
        <v>39</v>
      </c>
      <c r="Y32" s="107" t="str">
        <f t="shared" ca="1" si="13"/>
        <v>Depot</v>
      </c>
      <c r="Z32" s="106">
        <f t="shared" ca="1" si="14"/>
        <v>600</v>
      </c>
      <c r="AA32" s="106">
        <f t="shared" ca="1" si="15"/>
        <v>7200</v>
      </c>
      <c r="AB32" s="105">
        <f t="shared" ca="1" si="18"/>
        <v>8.3333333333333329E-2</v>
      </c>
      <c r="AC32" s="106">
        <f t="shared" ca="1" si="16"/>
        <v>6600</v>
      </c>
      <c r="AD32" s="106">
        <f t="shared" ca="1" si="17"/>
        <v>0</v>
      </c>
      <c r="AF32" s="29"/>
      <c r="AI32" s="98" t="str">
        <f ca="1">Berechnungen!I38</f>
        <v>Haustiere</v>
      </c>
      <c r="AJ32" s="99">
        <f ca="1">Berechnungen!J38</f>
        <v>200</v>
      </c>
      <c r="AK32" s="30"/>
      <c r="AM32" s="29"/>
      <c r="AP32" s="98" t="str">
        <f ca="1">Berechnungen!M38</f>
        <v/>
      </c>
      <c r="AQ32" s="99" t="str">
        <f ca="1">Berechnungen!N38</f>
        <v/>
      </c>
      <c r="AR32" s="30"/>
    </row>
    <row r="33" spans="3:44" x14ac:dyDescent="0.25">
      <c r="C33" s="29" cm="1">
        <f t="array" ref="C33">IF(C32=-1,-1,
IF(C32&lt;einkommen_max_row,C32+1,
IF(C32=einkommen_max_row,einkommen_total_row,
IF(C32=einkommen_total_row,"/1",
IF(C32="/1",ausgaben_header_row,
IF(C32&lt;ausgaben_max_row,C32+1,
IF(C32=ausgaben_max_row,ausgaben_total_row,
IF(C32=ausgaben_total_row,"/2",
IF(C32="/2",werte_header_row,
IF(C32&lt;werte_max_row,C32+1,
IF(C32=werte_max_row,werte_total_row,-1)))))))))))</f>
        <v>36</v>
      </c>
      <c r="D33" s="30">
        <f t="shared" si="0"/>
        <v>34</v>
      </c>
      <c r="E33" s="29" cm="1">
        <f t="array" ref="E33">1*OR(row_id=einkommen_header_row,row_id=ausgaben_header_row,row_id=werte_header_row)</f>
        <v>0</v>
      </c>
      <c r="F33">
        <f t="shared" si="1"/>
        <v>1</v>
      </c>
      <c r="G33" cm="1">
        <f t="array" ref="G33">1*OR(row_id=einkommen_total_row,row_id=ausgaben_total_row,row_id=werte_total_row)</f>
        <v>0</v>
      </c>
      <c r="H33" s="30">
        <f t="shared" si="2"/>
        <v>0</v>
      </c>
      <c r="I33" s="29" t="str" cm="1">
        <f t="array" ref="I33">IFERROR(INDEX('Budget Planung'!$C:$C,header_row_id),"")</f>
        <v>Vermögenswerte</v>
      </c>
      <c r="J33" t="str" cm="1">
        <f t="array" ref="J33">IFERROR(INDEX('Budget Planung'!$C:$C,row_id),"")</f>
        <v>Altersvorsorge</v>
      </c>
      <c r="K33" s="31" cm="1">
        <f t="array" aca="1" ref="K33"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400</v>
      </c>
      <c r="L33" s="33" cm="1">
        <f t="array" aca="1" ref="L33" ca="1">IF(OR(is_header,is_empty),"",
   INDEX('Budget Planung'!$E:$EM,row_id,
 MATCH(IF(selected_period="Gesamtjahr",selected_year,DATE(selected_year,selected_period,1)),'Budget Planung'!$E$9:$EM$9,0)
))</f>
        <v>4800</v>
      </c>
      <c r="M33" cm="1">
        <f t="array" ref="M33">IF(is_cat,
  IF(header_row_id=einkommen_header_row,MATCH(einkommen_min_row,$C:$C,0),
   IF(header_row_id=ausgaben_header_row,MATCH(ausgaben_min_row,$C:$C,0),
    IF(header_row_id=werte_header_row,MATCH(werte_min_row,$C:$C,0),""))),"")</f>
        <v>32</v>
      </c>
      <c r="N33" s="35" cm="1">
        <f t="array" ref="N33">IF(is_cat,
  IF(header_row_id=einkommen_header_row,MATCH(einkommen_max_row,$C:$C,0),
   IF(header_row_id=ausgaben_header_row,MATCH(ausgaben_max_row,$C:$C,0),
    IF(header_row_id=werte_header_row,MATCH(werte_max_row,$C:$C,0),""))),"")</f>
        <v>36</v>
      </c>
      <c r="O33" t="str">
        <f t="shared" si="3"/>
        <v>$K$32:$K$36</v>
      </c>
      <c r="P33">
        <f t="shared" ca="1" si="4"/>
        <v>2</v>
      </c>
      <c r="Q33" t="str">
        <f t="shared" si="5"/>
        <v>$L$32:$L$36</v>
      </c>
      <c r="R33" s="35">
        <f t="shared" ca="1" si="6"/>
        <v>3</v>
      </c>
      <c r="S33">
        <f t="shared" ca="1" si="7"/>
        <v>23</v>
      </c>
      <c r="T33" t="str">
        <f t="shared" si="8"/>
        <v>$S$32:$S$36</v>
      </c>
      <c r="U33">
        <f t="shared" ca="1" si="9"/>
        <v>2</v>
      </c>
      <c r="V33" t="str">
        <f t="shared" si="10"/>
        <v>$U$32:$U$33</v>
      </c>
      <c r="W33" s="35">
        <f t="shared" ca="1" si="11"/>
        <v>2</v>
      </c>
      <c r="X33" s="37">
        <f t="shared" ca="1" si="12"/>
        <v>36</v>
      </c>
      <c r="Y33" s="107" t="str">
        <f t="shared" ca="1" si="13"/>
        <v>Altersvorsorge</v>
      </c>
      <c r="Z33" s="106">
        <f t="shared" ca="1" si="14"/>
        <v>400</v>
      </c>
      <c r="AA33" s="106">
        <f t="shared" ca="1" si="15"/>
        <v>4800</v>
      </c>
      <c r="AB33" s="105">
        <f t="shared" ca="1" si="18"/>
        <v>8.3333333333333329E-2</v>
      </c>
      <c r="AC33" s="106">
        <f t="shared" ca="1" si="16"/>
        <v>4400</v>
      </c>
      <c r="AD33" s="106">
        <f t="shared" ca="1" si="17"/>
        <v>0</v>
      </c>
      <c r="AF33" s="29"/>
      <c r="AI33" s="98" t="str">
        <f ca="1">Berechnungen!I39</f>
        <v>Pflege</v>
      </c>
      <c r="AJ33" s="99">
        <f ca="1">Berechnungen!J39</f>
        <v>200</v>
      </c>
      <c r="AK33" s="30"/>
      <c r="AM33" s="29"/>
      <c r="AP33" s="98" t="str">
        <f ca="1">Berechnungen!M39</f>
        <v/>
      </c>
      <c r="AQ33" s="99" t="str">
        <f ca="1">Berechnungen!N39</f>
        <v/>
      </c>
      <c r="AR33" s="30"/>
    </row>
    <row r="34" spans="3:44" x14ac:dyDescent="0.25">
      <c r="C34" s="29" cm="1">
        <f t="array" ref="C34">IF(C33=-1,-1,
IF(C33&lt;einkommen_max_row,C33+1,
IF(C33=einkommen_max_row,einkommen_total_row,
IF(C33=einkommen_total_row,"/1",
IF(C33="/1",ausgaben_header_row,
IF(C33&lt;ausgaben_max_row,C33+1,
IF(C33=ausgaben_max_row,ausgaben_total_row,
IF(C33=ausgaben_total_row,"/2",
IF(C33="/2",werte_header_row,
IF(C33&lt;werte_max_row,C33+1,
IF(C33=werte_max_row,werte_total_row,-1)))))))))))</f>
        <v>37</v>
      </c>
      <c r="D34" s="30">
        <f t="shared" si="0"/>
        <v>34</v>
      </c>
      <c r="E34" s="29" cm="1">
        <f t="array" ref="E34">1*OR(row_id=einkommen_header_row,row_id=ausgaben_header_row,row_id=werte_header_row)</f>
        <v>0</v>
      </c>
      <c r="F34">
        <f t="shared" si="1"/>
        <v>1</v>
      </c>
      <c r="G34" cm="1">
        <f t="array" ref="G34">1*OR(row_id=einkommen_total_row,row_id=ausgaben_total_row,row_id=werte_total_row)</f>
        <v>0</v>
      </c>
      <c r="H34" s="30">
        <f t="shared" si="2"/>
        <v>0</v>
      </c>
      <c r="I34" s="29" t="str" cm="1">
        <f t="array" ref="I34">IFERROR(INDEX('Budget Planung'!$C:$C,header_row_id),"")</f>
        <v>Vermögenswerte</v>
      </c>
      <c r="J34" t="str" cm="1">
        <f t="array" ref="J34">IFERROR(INDEX('Budget Planung'!$C:$C,row_id),"")</f>
        <v>Depot</v>
      </c>
      <c r="K34" s="31" cm="1">
        <f t="array" aca="1" ref="K34"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600</v>
      </c>
      <c r="L34" s="33" cm="1">
        <f t="array" aca="1" ref="L34" ca="1">IF(OR(is_header,is_empty),"",
   INDEX('Budget Planung'!$E:$EM,row_id,
 MATCH(IF(selected_period="Gesamtjahr",selected_year,DATE(selected_year,selected_period,1)),'Budget Planung'!$E$9:$EM$9,0)
))</f>
        <v>7200</v>
      </c>
      <c r="M34" cm="1">
        <f t="array" ref="M34">IF(is_cat,
  IF(header_row_id=einkommen_header_row,MATCH(einkommen_min_row,$C:$C,0),
   IF(header_row_id=ausgaben_header_row,MATCH(ausgaben_min_row,$C:$C,0),
    IF(header_row_id=werte_header_row,MATCH(werte_min_row,$C:$C,0),""))),"")</f>
        <v>32</v>
      </c>
      <c r="N34" s="35" cm="1">
        <f t="array" ref="N34">IF(is_cat,
  IF(header_row_id=einkommen_header_row,MATCH(einkommen_max_row,$C:$C,0),
   IF(header_row_id=ausgaben_header_row,MATCH(ausgaben_max_row,$C:$C,0),
    IF(header_row_id=werte_header_row,MATCH(werte_max_row,$C:$C,0),""))),"")</f>
        <v>36</v>
      </c>
      <c r="O34" t="str">
        <f t="shared" si="3"/>
        <v>$K$32:$K$36</v>
      </c>
      <c r="P34">
        <f t="shared" ca="1" si="4"/>
        <v>1</v>
      </c>
      <c r="Q34" t="str">
        <f t="shared" si="5"/>
        <v>$L$32:$L$36</v>
      </c>
      <c r="R34" s="35">
        <f t="shared" ca="1" si="6"/>
        <v>2</v>
      </c>
      <c r="S34">
        <f t="shared" ca="1" si="7"/>
        <v>12</v>
      </c>
      <c r="T34" t="str">
        <f t="shared" si="8"/>
        <v>$S$32:$S$36</v>
      </c>
      <c r="U34">
        <f t="shared" ca="1" si="9"/>
        <v>1</v>
      </c>
      <c r="V34" t="str">
        <f t="shared" si="10"/>
        <v>$U$32:$U$34</v>
      </c>
      <c r="W34" s="35">
        <f t="shared" ca="1" si="11"/>
        <v>1</v>
      </c>
      <c r="X34" s="37">
        <f t="shared" ca="1" si="12"/>
        <v>35</v>
      </c>
      <c r="Y34" s="107" t="str">
        <f t="shared" ca="1" si="13"/>
        <v>Gold</v>
      </c>
      <c r="Z34" s="106">
        <f t="shared" ca="1" si="14"/>
        <v>200</v>
      </c>
      <c r="AA34" s="106">
        <f t="shared" ca="1" si="15"/>
        <v>1200</v>
      </c>
      <c r="AB34" s="105">
        <f t="shared" ca="1" si="18"/>
        <v>0.16666666666666666</v>
      </c>
      <c r="AC34" s="106">
        <f t="shared" ca="1" si="16"/>
        <v>1000</v>
      </c>
      <c r="AD34" s="106">
        <f t="shared" ca="1" si="17"/>
        <v>0</v>
      </c>
      <c r="AF34" s="29"/>
      <c r="AI34" s="98" t="str">
        <f ca="1">Berechnungen!I40</f>
        <v>Andere</v>
      </c>
      <c r="AJ34" s="100">
        <f ca="1">Berechnungen!J40</f>
        <v>400</v>
      </c>
      <c r="AK34" s="30"/>
      <c r="AM34" s="29"/>
      <c r="AP34" s="98" t="str">
        <f ca="1">Berechnungen!M40</f>
        <v/>
      </c>
      <c r="AQ34" s="100" t="str">
        <f ca="1">Berechnungen!N40</f>
        <v/>
      </c>
      <c r="AR34" s="30"/>
    </row>
    <row r="35" spans="3:44" x14ac:dyDescent="0.25">
      <c r="C35" s="29" cm="1">
        <f t="array" ref="C35">IF(C34=-1,-1,
IF(C34&lt;einkommen_max_row,C34+1,
IF(C34=einkommen_max_row,einkommen_total_row,
IF(C34=einkommen_total_row,"/1",
IF(C34="/1",ausgaben_header_row,
IF(C34&lt;ausgaben_max_row,C34+1,
IF(C34=ausgaben_max_row,ausgaben_total_row,
IF(C34=ausgaben_total_row,"/2",
IF(C34="/2",werte_header_row,
IF(C34&lt;werte_max_row,C34+1,
IF(C34=werte_max_row,werte_total_row,-1)))))))))))</f>
        <v>38</v>
      </c>
      <c r="D35" s="30">
        <f t="shared" si="0"/>
        <v>34</v>
      </c>
      <c r="E35" s="29" cm="1">
        <f t="array" ref="E35">1*OR(row_id=einkommen_header_row,row_id=ausgaben_header_row,row_id=werte_header_row)</f>
        <v>0</v>
      </c>
      <c r="F35">
        <f t="shared" si="1"/>
        <v>1</v>
      </c>
      <c r="G35" cm="1">
        <f t="array" ref="G35">1*OR(row_id=einkommen_total_row,row_id=ausgaben_total_row,row_id=werte_total_row)</f>
        <v>0</v>
      </c>
      <c r="H35" s="30">
        <f t="shared" si="2"/>
        <v>0</v>
      </c>
      <c r="I35" s="29" t="str" cm="1">
        <f t="array" ref="I35">IFERROR(INDEX('Budget Planung'!$C:$C,header_row_id),"")</f>
        <v>Vermögenswerte</v>
      </c>
      <c r="J35" t="str" cm="1">
        <f t="array" ref="J35">IFERROR(INDEX('Budget Planung'!$C:$C,row_id),"")</f>
        <v>Bargeld</v>
      </c>
      <c r="K35" s="31" cm="1">
        <f t="array" aca="1" ref="K35"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0</v>
      </c>
      <c r="L35" s="33" cm="1">
        <f t="array" aca="1" ref="L35" ca="1">IF(OR(is_header,is_empty),"",
   INDEX('Budget Planung'!$E:$EM,row_id,
 MATCH(IF(selected_period="Gesamtjahr",selected_year,DATE(selected_year,selected_period,1)),'Budget Planung'!$E$9:$EM$9,0)
))</f>
        <v>10200</v>
      </c>
      <c r="M35" cm="1">
        <f t="array" ref="M35">IF(is_cat,
  IF(header_row_id=einkommen_header_row,MATCH(einkommen_min_row,$C:$C,0),
   IF(header_row_id=ausgaben_header_row,MATCH(ausgaben_min_row,$C:$C,0),
    IF(header_row_id=werte_header_row,MATCH(werte_min_row,$C:$C,0),""))),"")</f>
        <v>32</v>
      </c>
      <c r="N35" s="35" cm="1">
        <f t="array" ref="N35">IF(is_cat,
  IF(header_row_id=einkommen_header_row,MATCH(einkommen_max_row,$C:$C,0),
   IF(header_row_id=ausgaben_header_row,MATCH(ausgaben_max_row,$C:$C,0),
    IF(header_row_id=werte_header_row,MATCH(werte_max_row,$C:$C,0),""))),"")</f>
        <v>36</v>
      </c>
      <c r="O35" t="str">
        <f t="shared" si="3"/>
        <v>$K$32:$K$36</v>
      </c>
      <c r="P35">
        <f t="shared" ca="1" si="4"/>
        <v>4</v>
      </c>
      <c r="Q35" t="str">
        <f t="shared" si="5"/>
        <v>$L$32:$L$36</v>
      </c>
      <c r="R35" s="35">
        <f t="shared" ca="1" si="6"/>
        <v>1</v>
      </c>
      <c r="S35">
        <f t="shared" ca="1" si="7"/>
        <v>41</v>
      </c>
      <c r="T35" t="str">
        <f t="shared" si="8"/>
        <v>$S$32:$S$36</v>
      </c>
      <c r="U35">
        <f t="shared" ca="1" si="9"/>
        <v>4</v>
      </c>
      <c r="V35" t="str">
        <f t="shared" si="10"/>
        <v>$U$32:$U$35</v>
      </c>
      <c r="W35" s="35">
        <f t="shared" ca="1" si="11"/>
        <v>4</v>
      </c>
      <c r="X35" s="37">
        <f t="shared" ca="1" si="12"/>
        <v>38</v>
      </c>
      <c r="Y35" s="107" t="str">
        <f t="shared" ca="1" si="13"/>
        <v>Bargeld</v>
      </c>
      <c r="Z35" s="106">
        <f t="shared" ca="1" si="14"/>
        <v>0</v>
      </c>
      <c r="AA35" s="106">
        <f t="shared" ca="1" si="15"/>
        <v>10200</v>
      </c>
      <c r="AB35" s="105">
        <f t="shared" ca="1" si="18"/>
        <v>0</v>
      </c>
      <c r="AC35" s="106">
        <f t="shared" ca="1" si="16"/>
        <v>10200</v>
      </c>
      <c r="AD35" s="106">
        <f t="shared" ca="1" si="17"/>
        <v>0</v>
      </c>
      <c r="AF35" s="29"/>
      <c r="AI35" s="101" t="str">
        <f>Berechnungen!I41</f>
        <v>Insgesamt</v>
      </c>
      <c r="AJ35" s="102">
        <f ca="1">Berechnungen!J41</f>
        <v>2950</v>
      </c>
      <c r="AK35" s="30"/>
      <c r="AM35" s="29"/>
      <c r="AP35" s="101" t="str">
        <f>Berechnungen!M41</f>
        <v>Insgesamt</v>
      </c>
      <c r="AQ35" s="102">
        <f ca="1">Berechnungen!N41</f>
        <v>1200</v>
      </c>
      <c r="AR35" s="30"/>
    </row>
    <row r="36" spans="3:44" x14ac:dyDescent="0.25">
      <c r="C36" s="29" cm="1">
        <f t="array" ref="C36">IF(C35=-1,-1,
IF(C35&lt;einkommen_max_row,C35+1,
IF(C35=einkommen_max_row,einkommen_total_row,
IF(C35=einkommen_total_row,"/1",
IF(C35="/1",ausgaben_header_row,
IF(C35&lt;ausgaben_max_row,C35+1,
IF(C35=ausgaben_max_row,ausgaben_total_row,
IF(C35=ausgaben_total_row,"/2",
IF(C35="/2",werte_header_row,
IF(C35&lt;werte_max_row,C35+1,
IF(C35=werte_max_row,werte_total_row,-1)))))))))))</f>
        <v>39</v>
      </c>
      <c r="D36" s="30">
        <f t="shared" si="0"/>
        <v>34</v>
      </c>
      <c r="E36" s="29" cm="1">
        <f t="array" ref="E36">1*OR(row_id=einkommen_header_row,row_id=ausgaben_header_row,row_id=werte_header_row)</f>
        <v>0</v>
      </c>
      <c r="F36">
        <f t="shared" si="1"/>
        <v>1</v>
      </c>
      <c r="G36" cm="1">
        <f t="array" ref="G36">1*OR(row_id=einkommen_total_row,row_id=ausgaben_total_row,row_id=werte_total_row)</f>
        <v>0</v>
      </c>
      <c r="H36" s="30">
        <f t="shared" si="2"/>
        <v>0</v>
      </c>
      <c r="I36" s="29" t="str" cm="1">
        <f t="array" ref="I36">IFERROR(INDEX('Budget Planung'!$C:$C,header_row_id),"")</f>
        <v>Vermögenswerte</v>
      </c>
      <c r="J36" t="str" cm="1">
        <f t="array" ref="J36">IFERROR(INDEX('Budget Planung'!$C:$C,row_id),"")</f>
        <v>Gold</v>
      </c>
      <c r="K36" s="31" cm="1">
        <f t="array" aca="1" ref="K36"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200</v>
      </c>
      <c r="L36" s="33" cm="1">
        <f t="array" aca="1" ref="L36" ca="1">IF(OR(is_header,is_empty),"",
   INDEX('Budget Planung'!$E:$EM,row_id,
 MATCH(IF(selected_period="Gesamtjahr",selected_year,DATE(selected_year,selected_period,1)),'Budget Planung'!$E$9:$EM$9,0)
))</f>
        <v>1200</v>
      </c>
      <c r="M36" cm="1">
        <f t="array" ref="M36">IF(is_cat,
  IF(header_row_id=einkommen_header_row,MATCH(einkommen_min_row,$C:$C,0),
   IF(header_row_id=ausgaben_header_row,MATCH(ausgaben_min_row,$C:$C,0),
    IF(header_row_id=werte_header_row,MATCH(werte_min_row,$C:$C,0),""))),"")</f>
        <v>32</v>
      </c>
      <c r="N36" s="35" cm="1">
        <f t="array" ref="N36">IF(is_cat,
  IF(header_row_id=einkommen_header_row,MATCH(einkommen_max_row,$C:$C,0),
   IF(header_row_id=ausgaben_header_row,MATCH(ausgaben_max_row,$C:$C,0),
    IF(header_row_id=werte_header_row,MATCH(werte_max_row,$C:$C,0),""))),"")</f>
        <v>36</v>
      </c>
      <c r="O36" t="str">
        <f t="shared" si="3"/>
        <v>$K$32:$K$36</v>
      </c>
      <c r="P36">
        <f t="shared" ca="1" si="4"/>
        <v>3</v>
      </c>
      <c r="Q36" t="str">
        <f t="shared" si="5"/>
        <v>$L$32:$L$36</v>
      </c>
      <c r="R36" s="35">
        <f t="shared" ca="1" si="6"/>
        <v>5</v>
      </c>
      <c r="S36">
        <f t="shared" ca="1" si="7"/>
        <v>35</v>
      </c>
      <c r="T36" t="str">
        <f t="shared" si="8"/>
        <v>$S$32:$S$36</v>
      </c>
      <c r="U36">
        <f t="shared" ca="1" si="9"/>
        <v>3</v>
      </c>
      <c r="V36" t="str">
        <f t="shared" si="10"/>
        <v>$U$32:$U$36</v>
      </c>
      <c r="W36" s="35">
        <f t="shared" ca="1" si="11"/>
        <v>3</v>
      </c>
      <c r="X36" s="37">
        <f t="shared" ca="1" si="12"/>
        <v>37</v>
      </c>
      <c r="Y36" s="107" t="str">
        <f t="shared" ca="1" si="13"/>
        <v>Immobilien</v>
      </c>
      <c r="Z36" s="106">
        <f t="shared" ca="1" si="14"/>
        <v>0</v>
      </c>
      <c r="AA36" s="106">
        <f t="shared" ca="1" si="15"/>
        <v>3000</v>
      </c>
      <c r="AB36" s="105">
        <f t="shared" ca="1" si="18"/>
        <v>0</v>
      </c>
      <c r="AC36" s="106">
        <f t="shared" ca="1" si="16"/>
        <v>3000</v>
      </c>
      <c r="AD36" s="106">
        <f t="shared" ca="1" si="17"/>
        <v>0</v>
      </c>
      <c r="AF36" s="29"/>
      <c r="AK36" s="30"/>
      <c r="AM36" s="29"/>
      <c r="AR36" s="30"/>
    </row>
    <row r="37" spans="3:44" x14ac:dyDescent="0.25">
      <c r="C37" s="29" cm="1">
        <f t="array" ref="C37">IF(C36=-1,-1,
IF(C36&lt;einkommen_max_row,C36+1,
IF(C36=einkommen_max_row,einkommen_total_row,
IF(C36=einkommen_total_row,"/1",
IF(C36="/1",ausgaben_header_row,
IF(C36&lt;ausgaben_max_row,C36+1,
IF(C36=ausgaben_max_row,ausgaben_total_row,
IF(C36=ausgaben_total_row,"/2",
IF(C36="/2",werte_header_row,
IF(C36&lt;werte_max_row,C36+1,
IF(C36=werte_max_row,werte_total_row,-1)))))))))))</f>
        <v>45</v>
      </c>
      <c r="D37" s="30">
        <f t="shared" si="0"/>
        <v>34</v>
      </c>
      <c r="E37" s="29" cm="1">
        <f t="array" ref="E37">1*OR(row_id=einkommen_header_row,row_id=ausgaben_header_row,row_id=werte_header_row)</f>
        <v>0</v>
      </c>
      <c r="F37">
        <f t="shared" si="1"/>
        <v>0</v>
      </c>
      <c r="G37" cm="1">
        <f t="array" ref="G37">1*OR(row_id=einkommen_total_row,row_id=ausgaben_total_row,row_id=werte_total_row)</f>
        <v>1</v>
      </c>
      <c r="H37" s="30">
        <f t="shared" si="2"/>
        <v>0</v>
      </c>
      <c r="I37" s="29" t="str" cm="1">
        <f t="array" ref="I37">IFERROR(INDEX('Budget Planung'!$C:$C,header_row_id),"")</f>
        <v>Vermögenswerte</v>
      </c>
      <c r="J37" t="str" cm="1">
        <f t="array" ref="J37">IFERROR(INDEX('Budget Planung'!$C:$C,row_id),"")</f>
        <v>Insgesamt</v>
      </c>
      <c r="K37" s="31" cm="1">
        <f t="array" aca="1" ref="K37" ca="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1200</v>
      </c>
      <c r="L37" s="33" cm="1">
        <f t="array" aca="1" ref="L37" ca="1">IF(OR(is_header,is_empty),"",
   INDEX('Budget Planung'!$E:$EM,row_id,
 MATCH(IF(selected_period="Gesamtjahr",selected_year,DATE(selected_year,selected_period,1)),'Budget Planung'!$E$9:$EM$9,0)
))</f>
        <v>26400</v>
      </c>
      <c r="M37" t="str" cm="1">
        <f t="array" ref="M37">IF(is_cat,
  IF(header_row_id=einkommen_header_row,MATCH(einkommen_min_row,$C:$C,0),
   IF(header_row_id=ausgaben_header_row,MATCH(ausgaben_min_row,$C:$C,0),
    IF(header_row_id=werte_header_row,MATCH(werte_min_row,$C:$C,0),""))),"")</f>
        <v/>
      </c>
      <c r="N37" s="35" t="str" cm="1">
        <f t="array" ref="N37">IF(is_cat,
  IF(header_row_id=einkommen_header_row,MATCH(einkommen_max_row,$C:$C,0),
   IF(header_row_id=ausgaben_header_row,MATCH(ausgaben_max_row,$C:$C,0),
    IF(header_row_id=werte_header_row,MATCH(werte_max_row,$C:$C,0),""))),"")</f>
        <v/>
      </c>
      <c r="O37" t="str">
        <f t="shared" si="3"/>
        <v/>
      </c>
      <c r="P37" t="str">
        <f t="shared" ca="1" si="4"/>
        <v/>
      </c>
      <c r="Q37" t="str">
        <f t="shared" si="5"/>
        <v/>
      </c>
      <c r="R37" s="35" t="str">
        <f t="shared" ca="1" si="6"/>
        <v/>
      </c>
      <c r="S37" t="str">
        <f t="shared" si="7"/>
        <v/>
      </c>
      <c r="T37" t="str">
        <f t="shared" si="8"/>
        <v/>
      </c>
      <c r="U37" t="str">
        <f t="shared" ca="1" si="9"/>
        <v/>
      </c>
      <c r="V37" t="str">
        <f t="shared" si="10"/>
        <v/>
      </c>
      <c r="W37" s="35" t="str">
        <f t="shared" ca="1" si="11"/>
        <v/>
      </c>
      <c r="X37" s="37">
        <f t="shared" si="12"/>
        <v>45</v>
      </c>
      <c r="Y37" s="107" t="str">
        <f t="shared" ca="1" si="13"/>
        <v>Insgesamt</v>
      </c>
      <c r="Z37" s="106">
        <f t="shared" ca="1" si="14"/>
        <v>1200</v>
      </c>
      <c r="AA37" s="106">
        <f t="shared" ca="1" si="15"/>
        <v>26400</v>
      </c>
      <c r="AB37" s="105">
        <f t="shared" ca="1" si="18"/>
        <v>4.5454545454545456E-2</v>
      </c>
      <c r="AC37" s="106">
        <f t="shared" ca="1" si="16"/>
        <v>25200</v>
      </c>
      <c r="AD37" s="106">
        <f t="shared" ca="1" si="17"/>
        <v>0</v>
      </c>
      <c r="AF37" s="67"/>
      <c r="AG37" s="68"/>
      <c r="AH37" s="68"/>
      <c r="AI37" s="68"/>
      <c r="AJ37" s="68"/>
      <c r="AK37" s="69"/>
      <c r="AM37" s="67"/>
      <c r="AN37" s="68"/>
      <c r="AO37" s="68"/>
      <c r="AP37" s="68"/>
      <c r="AQ37" s="68"/>
      <c r="AR37" s="69"/>
    </row>
    <row r="38" spans="3:44" x14ac:dyDescent="0.25">
      <c r="C38" s="29" cm="1">
        <f t="array" ref="C38">IF(C37=-1,-1,
IF(C37&lt;einkommen_max_row,C37+1,
IF(C37=einkommen_max_row,einkommen_total_row,
IF(C37=einkommen_total_row,"/1",
IF(C37="/1",ausgaben_header_row,
IF(C37&lt;ausgaben_max_row,C37+1,
IF(C37=ausgaben_max_row,ausgaben_total_row,
IF(C37=ausgaben_total_row,"/2",
IF(C37="/2",werte_header_row,
IF(C37&lt;werte_max_row,C37+1,
IF(C37=werte_max_row,werte_total_row,-1)))))))))))</f>
        <v>-1</v>
      </c>
      <c r="D38" s="30">
        <f t="shared" si="0"/>
        <v>-1</v>
      </c>
      <c r="E38" s="29" cm="1">
        <f t="array" ref="E38">1*OR(row_id=einkommen_header_row,row_id=ausgaben_header_row,row_id=werte_header_row)</f>
        <v>0</v>
      </c>
      <c r="F38">
        <f t="shared" si="1"/>
        <v>0</v>
      </c>
      <c r="G38" cm="1">
        <f t="array" ref="G38">1*OR(row_id=einkommen_total_row,row_id=ausgaben_total_row,row_id=werte_total_row)</f>
        <v>0</v>
      </c>
      <c r="H38" s="30">
        <f t="shared" si="2"/>
        <v>1</v>
      </c>
      <c r="I38" s="29" t="str" cm="1">
        <f t="array" ref="I38">IFERROR(INDEX('Budget Planung'!$C:$C,header_row_id),"")</f>
        <v/>
      </c>
      <c r="J38" t="str" cm="1">
        <f t="array" ref="J38">IFERROR(INDEX('Budget Planung'!$C:$C,row_id),"")</f>
        <v/>
      </c>
      <c r="K38" s="31" t="str" cm="1">
        <f t="array" ref="K38">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38" s="33" t="str" cm="1">
        <f t="array" ref="L38">IF(OR(is_header,is_empty),"",
   INDEX('Budget Planung'!$E:$EM,row_id,
 MATCH(IF(selected_period="Gesamtjahr",selected_year,DATE(selected_year,selected_period,1)),'Budget Planung'!$E$9:$EM$9,0)
))</f>
        <v/>
      </c>
      <c r="M38" t="str" cm="1">
        <f t="array" ref="M38">IF(is_cat,
  IF(header_row_id=einkommen_header_row,MATCH(einkommen_min_row,$C:$C,0),
   IF(header_row_id=ausgaben_header_row,MATCH(ausgaben_min_row,$C:$C,0),
    IF(header_row_id=werte_header_row,MATCH(werte_min_row,$C:$C,0),""))),"")</f>
        <v/>
      </c>
      <c r="N38" s="35" t="str" cm="1">
        <f t="array" ref="N38">IF(is_cat,
  IF(header_row_id=einkommen_header_row,MATCH(einkommen_max_row,$C:$C,0),
   IF(header_row_id=ausgaben_header_row,MATCH(ausgaben_max_row,$C:$C,0),
    IF(header_row_id=werte_header_row,MATCH(werte_max_row,$C:$C,0),""))),"")</f>
        <v/>
      </c>
      <c r="O38" t="str">
        <f t="shared" si="3"/>
        <v/>
      </c>
      <c r="P38" t="str">
        <f t="shared" ca="1" si="4"/>
        <v/>
      </c>
      <c r="Q38" t="str">
        <f t="shared" si="5"/>
        <v/>
      </c>
      <c r="R38" s="35" t="str">
        <f t="shared" ca="1" si="6"/>
        <v/>
      </c>
      <c r="S38" t="str">
        <f t="shared" si="7"/>
        <v/>
      </c>
      <c r="T38" t="str">
        <f t="shared" si="8"/>
        <v/>
      </c>
      <c r="U38" t="str">
        <f t="shared" ca="1" si="9"/>
        <v/>
      </c>
      <c r="V38" t="str">
        <f t="shared" si="10"/>
        <v/>
      </c>
      <c r="W38" s="35" t="str">
        <f t="shared" ca="1" si="11"/>
        <v/>
      </c>
      <c r="X38" s="37">
        <f t="shared" si="12"/>
        <v>-1</v>
      </c>
      <c r="Y38" s="49" t="str">
        <f t="shared" si="13"/>
        <v/>
      </c>
      <c r="Z38" s="51" t="str">
        <f t="shared" si="14"/>
        <v/>
      </c>
      <c r="AA38" s="51" t="str">
        <f t="shared" si="15"/>
        <v/>
      </c>
      <c r="AB38" s="50" t="str">
        <f t="shared" si="18"/>
        <v/>
      </c>
      <c r="AC38" s="51" t="str">
        <f t="shared" si="16"/>
        <v/>
      </c>
      <c r="AD38" s="51" t="str">
        <f t="shared" si="17"/>
        <v/>
      </c>
    </row>
    <row r="39" spans="3:44" x14ac:dyDescent="0.25">
      <c r="C39" s="29" cm="1">
        <f t="array" ref="C39">IF(C38=-1,-1,
IF(C38&lt;einkommen_max_row,C38+1,
IF(C38=einkommen_max_row,einkommen_total_row,
IF(C38=einkommen_total_row,"/1",
IF(C38="/1",ausgaben_header_row,
IF(C38&lt;ausgaben_max_row,C38+1,
IF(C38=ausgaben_max_row,ausgaben_total_row,
IF(C38=ausgaben_total_row,"/2",
IF(C38="/2",werte_header_row,
IF(C38&lt;werte_max_row,C38+1,
IF(C38=werte_max_row,werte_total_row,-1)))))))))))</f>
        <v>-1</v>
      </c>
      <c r="D39" s="30">
        <f t="shared" si="0"/>
        <v>-1</v>
      </c>
      <c r="E39" s="29" cm="1">
        <f t="array" ref="E39">1*OR(row_id=einkommen_header_row,row_id=ausgaben_header_row,row_id=werte_header_row)</f>
        <v>0</v>
      </c>
      <c r="F39">
        <f t="shared" si="1"/>
        <v>0</v>
      </c>
      <c r="G39" cm="1">
        <f t="array" ref="G39">1*OR(row_id=einkommen_total_row,row_id=ausgaben_total_row,row_id=werte_total_row)</f>
        <v>0</v>
      </c>
      <c r="H39" s="30">
        <f t="shared" si="2"/>
        <v>1</v>
      </c>
      <c r="I39" s="29" t="str" cm="1">
        <f t="array" ref="I39">IFERROR(INDEX('Budget Planung'!$C:$C,header_row_id),"")</f>
        <v/>
      </c>
      <c r="J39" t="str" cm="1">
        <f t="array" ref="J39">IFERROR(INDEX('Budget Planung'!$C:$C,row_id),"")</f>
        <v/>
      </c>
      <c r="K39" s="31" t="str" cm="1">
        <f t="array" ref="K39">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39" s="33" t="str" cm="1">
        <f t="array" ref="L39">IF(OR(is_header,is_empty),"",
   INDEX('Budget Planung'!$E:$EM,row_id,
 MATCH(IF(selected_period="Gesamtjahr",selected_year,DATE(selected_year,selected_period,1)),'Budget Planung'!$E$9:$EM$9,0)
))</f>
        <v/>
      </c>
      <c r="M39" t="str" cm="1">
        <f t="array" ref="M39">IF(is_cat,
  IF(header_row_id=einkommen_header_row,MATCH(einkommen_min_row,$C:$C,0),
   IF(header_row_id=ausgaben_header_row,MATCH(ausgaben_min_row,$C:$C,0),
    IF(header_row_id=werte_header_row,MATCH(werte_min_row,$C:$C,0),""))),"")</f>
        <v/>
      </c>
      <c r="N39" s="35" t="str" cm="1">
        <f t="array" ref="N39">IF(is_cat,
  IF(header_row_id=einkommen_header_row,MATCH(einkommen_max_row,$C:$C,0),
   IF(header_row_id=ausgaben_header_row,MATCH(ausgaben_max_row,$C:$C,0),
    IF(header_row_id=werte_header_row,MATCH(werte_max_row,$C:$C,0),""))),"")</f>
        <v/>
      </c>
      <c r="O39" t="str">
        <f t="shared" si="3"/>
        <v/>
      </c>
      <c r="P39" t="str">
        <f t="shared" ca="1" si="4"/>
        <v/>
      </c>
      <c r="Q39" t="str">
        <f t="shared" si="5"/>
        <v/>
      </c>
      <c r="R39" s="35" t="str">
        <f t="shared" ca="1" si="6"/>
        <v/>
      </c>
      <c r="S39" t="str">
        <f t="shared" si="7"/>
        <v/>
      </c>
      <c r="T39" t="str">
        <f t="shared" si="8"/>
        <v/>
      </c>
      <c r="U39" t="str">
        <f t="shared" ca="1" si="9"/>
        <v/>
      </c>
      <c r="V39" t="str">
        <f t="shared" si="10"/>
        <v/>
      </c>
      <c r="W39" s="35" t="str">
        <f t="shared" ca="1" si="11"/>
        <v/>
      </c>
      <c r="X39" s="37">
        <f t="shared" si="12"/>
        <v>-1</v>
      </c>
      <c r="Y39" s="49" t="str">
        <f t="shared" si="13"/>
        <v/>
      </c>
      <c r="Z39" s="51" t="str">
        <f t="shared" si="14"/>
        <v/>
      </c>
      <c r="AA39" s="51" t="str">
        <f t="shared" si="15"/>
        <v/>
      </c>
      <c r="AB39" s="50" t="str">
        <f t="shared" si="18"/>
        <v/>
      </c>
      <c r="AC39" s="51" t="str">
        <f t="shared" si="16"/>
        <v/>
      </c>
      <c r="AD39" s="51" t="str">
        <f t="shared" si="17"/>
        <v/>
      </c>
    </row>
    <row r="40" spans="3:44" x14ac:dyDescent="0.25">
      <c r="C40" s="29" cm="1">
        <f t="array" ref="C40">IF(C39=-1,-1,
IF(C39&lt;einkommen_max_row,C39+1,
IF(C39=einkommen_max_row,einkommen_total_row,
IF(C39=einkommen_total_row,"/1",
IF(C39="/1",ausgaben_header_row,
IF(C39&lt;ausgaben_max_row,C39+1,
IF(C39=ausgaben_max_row,ausgaben_total_row,
IF(C39=ausgaben_total_row,"/2",
IF(C39="/2",werte_header_row,
IF(C39&lt;werte_max_row,C39+1,
IF(C39=werte_max_row,werte_total_row,-1)))))))))))</f>
        <v>-1</v>
      </c>
      <c r="D40" s="30">
        <f t="shared" si="0"/>
        <v>-1</v>
      </c>
      <c r="E40" s="29" cm="1">
        <f t="array" ref="E40">1*OR(row_id=einkommen_header_row,row_id=ausgaben_header_row,row_id=werte_header_row)</f>
        <v>0</v>
      </c>
      <c r="F40">
        <f t="shared" si="1"/>
        <v>0</v>
      </c>
      <c r="G40" cm="1">
        <f t="array" ref="G40">1*OR(row_id=einkommen_total_row,row_id=ausgaben_total_row,row_id=werte_total_row)</f>
        <v>0</v>
      </c>
      <c r="H40" s="30">
        <f t="shared" si="2"/>
        <v>1</v>
      </c>
      <c r="I40" s="29" t="str" cm="1">
        <f t="array" ref="I40">IFERROR(INDEX('Budget Planung'!$C:$C,header_row_id),"")</f>
        <v/>
      </c>
      <c r="J40" t="str" cm="1">
        <f t="array" ref="J40">IFERROR(INDEX('Budget Planung'!$C:$C,row_id),"")</f>
        <v/>
      </c>
      <c r="K40" s="31" t="str" cm="1">
        <f t="array" ref="K40">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40" s="33" t="str" cm="1">
        <f t="array" ref="L40">IF(OR(is_header,is_empty),"",
   INDEX('Budget Planung'!$E:$EM,row_id,
 MATCH(IF(selected_period="Gesamtjahr",selected_year,DATE(selected_year,selected_period,1)),'Budget Planung'!$E$9:$EM$9,0)
))</f>
        <v/>
      </c>
      <c r="M40" t="str" cm="1">
        <f t="array" ref="M40">IF(is_cat,
  IF(header_row_id=einkommen_header_row,MATCH(einkommen_min_row,$C:$C,0),
   IF(header_row_id=ausgaben_header_row,MATCH(ausgaben_min_row,$C:$C,0),
    IF(header_row_id=werte_header_row,MATCH(werte_min_row,$C:$C,0),""))),"")</f>
        <v/>
      </c>
      <c r="N40" s="35" t="str" cm="1">
        <f t="array" ref="N40">IF(is_cat,
  IF(header_row_id=einkommen_header_row,MATCH(einkommen_max_row,$C:$C,0),
   IF(header_row_id=ausgaben_header_row,MATCH(ausgaben_max_row,$C:$C,0),
    IF(header_row_id=werte_header_row,MATCH(werte_max_row,$C:$C,0),""))),"")</f>
        <v/>
      </c>
      <c r="O40" t="str">
        <f t="shared" si="3"/>
        <v/>
      </c>
      <c r="P40" t="str">
        <f t="shared" ca="1" si="4"/>
        <v/>
      </c>
      <c r="Q40" t="str">
        <f t="shared" si="5"/>
        <v/>
      </c>
      <c r="R40" s="35" t="str">
        <f t="shared" ca="1" si="6"/>
        <v/>
      </c>
      <c r="S40" t="str">
        <f t="shared" si="7"/>
        <v/>
      </c>
      <c r="T40" t="str">
        <f t="shared" si="8"/>
        <v/>
      </c>
      <c r="U40" t="str">
        <f t="shared" ca="1" si="9"/>
        <v/>
      </c>
      <c r="V40" t="str">
        <f t="shared" si="10"/>
        <v/>
      </c>
      <c r="W40" s="35" t="str">
        <f t="shared" ca="1" si="11"/>
        <v/>
      </c>
      <c r="X40" s="37">
        <f t="shared" si="12"/>
        <v>-1</v>
      </c>
      <c r="Y40" s="49" t="str">
        <f t="shared" si="13"/>
        <v/>
      </c>
      <c r="Z40" s="51" t="str">
        <f t="shared" si="14"/>
        <v/>
      </c>
      <c r="AA40" s="51" t="str">
        <f t="shared" si="15"/>
        <v/>
      </c>
      <c r="AB40" s="50" t="str">
        <f t="shared" si="18"/>
        <v/>
      </c>
      <c r="AC40" s="51" t="str">
        <f t="shared" si="16"/>
        <v/>
      </c>
      <c r="AD40" s="51" t="str">
        <f t="shared" si="17"/>
        <v/>
      </c>
    </row>
    <row r="41" spans="3:44" x14ac:dyDescent="0.25">
      <c r="C41" s="29" cm="1">
        <f t="array" ref="C41">IF(C40=-1,-1,
IF(C40&lt;einkommen_max_row,C40+1,
IF(C40=einkommen_max_row,einkommen_total_row,
IF(C40=einkommen_total_row,"/1",
IF(C40="/1",ausgaben_header_row,
IF(C40&lt;ausgaben_max_row,C40+1,
IF(C40=ausgaben_max_row,ausgaben_total_row,
IF(C40=ausgaben_total_row,"/2",
IF(C40="/2",werte_header_row,
IF(C40&lt;werte_max_row,C40+1,
IF(C40=werte_max_row,werte_total_row,-1)))))))))))</f>
        <v>-1</v>
      </c>
      <c r="D41" s="30">
        <f t="shared" si="0"/>
        <v>-1</v>
      </c>
      <c r="E41" s="29" cm="1">
        <f t="array" ref="E41">1*OR(row_id=einkommen_header_row,row_id=ausgaben_header_row,row_id=werte_header_row)</f>
        <v>0</v>
      </c>
      <c r="F41">
        <f t="shared" si="1"/>
        <v>0</v>
      </c>
      <c r="G41" cm="1">
        <f t="array" ref="G41">1*OR(row_id=einkommen_total_row,row_id=ausgaben_total_row,row_id=werte_total_row)</f>
        <v>0</v>
      </c>
      <c r="H41" s="30">
        <f t="shared" si="2"/>
        <v>1</v>
      </c>
      <c r="I41" s="29" t="str" cm="1">
        <f t="array" ref="I41">IFERROR(INDEX('Budget Planung'!$C:$C,header_row_id),"")</f>
        <v/>
      </c>
      <c r="J41" t="str" cm="1">
        <f t="array" ref="J41">IFERROR(INDEX('Budget Planung'!$C:$C,row_id),"")</f>
        <v/>
      </c>
      <c r="K41" s="31" t="str" cm="1">
        <f t="array" ref="K41">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41" s="33" t="str" cm="1">
        <f t="array" ref="L41">IF(OR(is_header,is_empty),"",
   INDEX('Budget Planung'!$E:$EM,row_id,
 MATCH(IF(selected_period="Gesamtjahr",selected_year,DATE(selected_year,selected_period,1)),'Budget Planung'!$E$9:$EM$9,0)
))</f>
        <v/>
      </c>
      <c r="M41" t="str" cm="1">
        <f t="array" ref="M41">IF(is_cat,
  IF(header_row_id=einkommen_header_row,MATCH(einkommen_min_row,$C:$C,0),
   IF(header_row_id=ausgaben_header_row,MATCH(ausgaben_min_row,$C:$C,0),
    IF(header_row_id=werte_header_row,MATCH(werte_min_row,$C:$C,0),""))),"")</f>
        <v/>
      </c>
      <c r="N41" s="35" t="str" cm="1">
        <f t="array" ref="N41">IF(is_cat,
  IF(header_row_id=einkommen_header_row,MATCH(einkommen_max_row,$C:$C,0),
   IF(header_row_id=ausgaben_header_row,MATCH(ausgaben_max_row,$C:$C,0),
    IF(header_row_id=werte_header_row,MATCH(werte_max_row,$C:$C,0),""))),"")</f>
        <v/>
      </c>
      <c r="O41" t="str">
        <f t="shared" si="3"/>
        <v/>
      </c>
      <c r="P41" t="str">
        <f t="shared" ca="1" si="4"/>
        <v/>
      </c>
      <c r="Q41" t="str">
        <f t="shared" si="5"/>
        <v/>
      </c>
      <c r="R41" s="35" t="str">
        <f t="shared" ca="1" si="6"/>
        <v/>
      </c>
      <c r="S41" t="str">
        <f t="shared" si="7"/>
        <v/>
      </c>
      <c r="T41" t="str">
        <f t="shared" si="8"/>
        <v/>
      </c>
      <c r="U41" t="str">
        <f t="shared" ca="1" si="9"/>
        <v/>
      </c>
      <c r="V41" t="str">
        <f t="shared" si="10"/>
        <v/>
      </c>
      <c r="W41" s="35" t="str">
        <f t="shared" ca="1" si="11"/>
        <v/>
      </c>
      <c r="X41" s="37">
        <f t="shared" si="12"/>
        <v>-1</v>
      </c>
      <c r="Y41" s="49" t="str">
        <f t="shared" si="13"/>
        <v/>
      </c>
      <c r="Z41" s="51" t="str">
        <f t="shared" si="14"/>
        <v/>
      </c>
      <c r="AA41" s="51" t="str">
        <f t="shared" si="15"/>
        <v/>
      </c>
      <c r="AB41" s="50" t="str">
        <f t="shared" si="18"/>
        <v/>
      </c>
      <c r="AC41" s="51" t="str">
        <f t="shared" si="16"/>
        <v/>
      </c>
      <c r="AD41" s="51" t="str">
        <f t="shared" si="17"/>
        <v/>
      </c>
    </row>
    <row r="42" spans="3:44" x14ac:dyDescent="0.25">
      <c r="C42" s="29" cm="1">
        <f t="array" ref="C42">IF(C41=-1,-1,
IF(C41&lt;einkommen_max_row,C41+1,
IF(C41=einkommen_max_row,einkommen_total_row,
IF(C41=einkommen_total_row,"/1",
IF(C41="/1",ausgaben_header_row,
IF(C41&lt;ausgaben_max_row,C41+1,
IF(C41=ausgaben_max_row,ausgaben_total_row,
IF(C41=ausgaben_total_row,"/2",
IF(C41="/2",werte_header_row,
IF(C41&lt;werte_max_row,C41+1,
IF(C41=werte_max_row,werte_total_row,-1)))))))))))</f>
        <v>-1</v>
      </c>
      <c r="D42" s="30">
        <f t="shared" si="0"/>
        <v>-1</v>
      </c>
      <c r="E42" s="29" cm="1">
        <f t="array" ref="E42">1*OR(row_id=einkommen_header_row,row_id=ausgaben_header_row,row_id=werte_header_row)</f>
        <v>0</v>
      </c>
      <c r="F42">
        <f t="shared" si="1"/>
        <v>0</v>
      </c>
      <c r="G42" cm="1">
        <f t="array" ref="G42">1*OR(row_id=einkommen_total_row,row_id=ausgaben_total_row,row_id=werte_total_row)</f>
        <v>0</v>
      </c>
      <c r="H42" s="30">
        <f t="shared" si="2"/>
        <v>1</v>
      </c>
      <c r="I42" s="29" t="str" cm="1">
        <f t="array" ref="I42">IFERROR(INDEX('Budget Planung'!$C:$C,header_row_id),"")</f>
        <v/>
      </c>
      <c r="J42" t="str" cm="1">
        <f t="array" ref="J42">IFERROR(INDEX('Budget Planung'!$C:$C,row_id),"")</f>
        <v/>
      </c>
      <c r="K42" s="31" t="str" cm="1">
        <f t="array" ref="K42">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42" s="33" t="str" cm="1">
        <f t="array" ref="L42">IF(OR(is_header,is_empty),"",
   INDEX('Budget Planung'!$E:$EM,row_id,
 MATCH(IF(selected_period="Gesamtjahr",selected_year,DATE(selected_year,selected_period,1)),'Budget Planung'!$E$9:$EM$9,0)
))</f>
        <v/>
      </c>
      <c r="M42" t="str" cm="1">
        <f t="array" ref="M42">IF(is_cat,
  IF(header_row_id=einkommen_header_row,MATCH(einkommen_min_row,$C:$C,0),
   IF(header_row_id=ausgaben_header_row,MATCH(ausgaben_min_row,$C:$C,0),
    IF(header_row_id=werte_header_row,MATCH(werte_min_row,$C:$C,0),""))),"")</f>
        <v/>
      </c>
      <c r="N42" s="35" t="str" cm="1">
        <f t="array" ref="N42">IF(is_cat,
  IF(header_row_id=einkommen_header_row,MATCH(einkommen_max_row,$C:$C,0),
   IF(header_row_id=ausgaben_header_row,MATCH(ausgaben_max_row,$C:$C,0),
    IF(header_row_id=werte_header_row,MATCH(werte_max_row,$C:$C,0),""))),"")</f>
        <v/>
      </c>
      <c r="O42" t="str">
        <f t="shared" si="3"/>
        <v/>
      </c>
      <c r="P42" t="str">
        <f t="shared" ca="1" si="4"/>
        <v/>
      </c>
      <c r="Q42" t="str">
        <f t="shared" si="5"/>
        <v/>
      </c>
      <c r="R42" s="35" t="str">
        <f t="shared" ca="1" si="6"/>
        <v/>
      </c>
      <c r="S42" t="str">
        <f t="shared" si="7"/>
        <v/>
      </c>
      <c r="T42" t="str">
        <f t="shared" si="8"/>
        <v/>
      </c>
      <c r="U42" t="str">
        <f t="shared" ca="1" si="9"/>
        <v/>
      </c>
      <c r="V42" t="str">
        <f t="shared" si="10"/>
        <v/>
      </c>
      <c r="W42" s="35" t="str">
        <f t="shared" ca="1" si="11"/>
        <v/>
      </c>
      <c r="X42" s="37">
        <f t="shared" si="12"/>
        <v>-1</v>
      </c>
      <c r="Y42" s="49" t="str">
        <f t="shared" si="13"/>
        <v/>
      </c>
      <c r="Z42" s="51" t="str">
        <f t="shared" si="14"/>
        <v/>
      </c>
      <c r="AA42" s="51" t="str">
        <f t="shared" si="15"/>
        <v/>
      </c>
      <c r="AB42" s="50" t="str">
        <f t="shared" si="18"/>
        <v/>
      </c>
      <c r="AC42" s="51" t="str">
        <f t="shared" si="16"/>
        <v/>
      </c>
      <c r="AD42" s="51" t="str">
        <f t="shared" si="17"/>
        <v/>
      </c>
    </row>
    <row r="43" spans="3:44" x14ac:dyDescent="0.25">
      <c r="C43" s="29" cm="1">
        <f t="array" ref="C43">IF(C42=-1,-1,
IF(C42&lt;einkommen_max_row,C42+1,
IF(C42=einkommen_max_row,einkommen_total_row,
IF(C42=einkommen_total_row,"/1",
IF(C42="/1",ausgaben_header_row,
IF(C42&lt;ausgaben_max_row,C42+1,
IF(C42=ausgaben_max_row,ausgaben_total_row,
IF(C42=ausgaben_total_row,"/2",
IF(C42="/2",werte_header_row,
IF(C42&lt;werte_max_row,C42+1,
IF(C42=werte_max_row,werte_total_row,-1)))))))))))</f>
        <v>-1</v>
      </c>
      <c r="D43" s="30">
        <f t="shared" si="0"/>
        <v>-1</v>
      </c>
      <c r="E43" s="29" cm="1">
        <f t="array" ref="E43">1*OR(row_id=einkommen_header_row,row_id=ausgaben_header_row,row_id=werte_header_row)</f>
        <v>0</v>
      </c>
      <c r="F43">
        <f t="shared" si="1"/>
        <v>0</v>
      </c>
      <c r="G43" cm="1">
        <f t="array" ref="G43">1*OR(row_id=einkommen_total_row,row_id=ausgaben_total_row,row_id=werte_total_row)</f>
        <v>0</v>
      </c>
      <c r="H43" s="30">
        <f t="shared" si="2"/>
        <v>1</v>
      </c>
      <c r="I43" s="29" t="str" cm="1">
        <f t="array" ref="I43">IFERROR(INDEX('Budget Planung'!$C:$C,header_row_id),"")</f>
        <v/>
      </c>
      <c r="J43" t="str" cm="1">
        <f t="array" ref="J43">IFERROR(INDEX('Budget Planung'!$C:$C,row_id),"")</f>
        <v/>
      </c>
      <c r="K43" s="31" t="str" cm="1">
        <f t="array" ref="K43">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43" s="33" t="str" cm="1">
        <f t="array" ref="L43">IF(OR(is_header,is_empty),"",
   INDEX('Budget Planung'!$E:$EM,row_id,
 MATCH(IF(selected_period="Gesamtjahr",selected_year,DATE(selected_year,selected_period,1)),'Budget Planung'!$E$9:$EM$9,0)
))</f>
        <v/>
      </c>
      <c r="M43" t="str" cm="1">
        <f t="array" ref="M43">IF(is_cat,
  IF(header_row_id=einkommen_header_row,MATCH(einkommen_min_row,$C:$C,0),
   IF(header_row_id=ausgaben_header_row,MATCH(ausgaben_min_row,$C:$C,0),
    IF(header_row_id=werte_header_row,MATCH(werte_min_row,$C:$C,0),""))),"")</f>
        <v/>
      </c>
      <c r="N43" s="35" t="str" cm="1">
        <f t="array" ref="N43">IF(is_cat,
  IF(header_row_id=einkommen_header_row,MATCH(einkommen_max_row,$C:$C,0),
   IF(header_row_id=ausgaben_header_row,MATCH(ausgaben_max_row,$C:$C,0),
    IF(header_row_id=werte_header_row,MATCH(werte_max_row,$C:$C,0),""))),"")</f>
        <v/>
      </c>
      <c r="O43" t="str">
        <f t="shared" si="3"/>
        <v/>
      </c>
      <c r="P43" t="str">
        <f t="shared" ca="1" si="4"/>
        <v/>
      </c>
      <c r="Q43" t="str">
        <f t="shared" si="5"/>
        <v/>
      </c>
      <c r="R43" s="35" t="str">
        <f t="shared" ca="1" si="6"/>
        <v/>
      </c>
      <c r="S43" t="str">
        <f t="shared" si="7"/>
        <v/>
      </c>
      <c r="T43" t="str">
        <f t="shared" si="8"/>
        <v/>
      </c>
      <c r="U43" t="str">
        <f t="shared" ca="1" si="9"/>
        <v/>
      </c>
      <c r="V43" t="str">
        <f t="shared" si="10"/>
        <v/>
      </c>
      <c r="W43" s="35" t="str">
        <f t="shared" ca="1" si="11"/>
        <v/>
      </c>
      <c r="X43" s="37">
        <f t="shared" si="12"/>
        <v>-1</v>
      </c>
      <c r="Y43" s="49" t="str">
        <f t="shared" si="13"/>
        <v/>
      </c>
      <c r="Z43" s="51" t="str">
        <f t="shared" si="14"/>
        <v/>
      </c>
      <c r="AA43" s="51" t="str">
        <f t="shared" si="15"/>
        <v/>
      </c>
      <c r="AB43" s="50" t="str">
        <f t="shared" si="18"/>
        <v/>
      </c>
      <c r="AC43" s="51" t="str">
        <f t="shared" si="16"/>
        <v/>
      </c>
      <c r="AD43" s="51" t="str">
        <f t="shared" si="17"/>
        <v/>
      </c>
    </row>
    <row r="44" spans="3:44" x14ac:dyDescent="0.25">
      <c r="C44" s="29" cm="1">
        <f t="array" ref="C44">IF(C43=-1,-1,
IF(C43&lt;einkommen_max_row,C43+1,
IF(C43=einkommen_max_row,einkommen_total_row,
IF(C43=einkommen_total_row,"/1",
IF(C43="/1",ausgaben_header_row,
IF(C43&lt;ausgaben_max_row,C43+1,
IF(C43=ausgaben_max_row,ausgaben_total_row,
IF(C43=ausgaben_total_row,"/2",
IF(C43="/2",werte_header_row,
IF(C43&lt;werte_max_row,C43+1,
IF(C43=werte_max_row,werte_total_row,-1)))))))))))</f>
        <v>-1</v>
      </c>
      <c r="D44" s="30">
        <f t="shared" si="0"/>
        <v>-1</v>
      </c>
      <c r="E44" s="29" cm="1">
        <f t="array" ref="E44">1*OR(row_id=einkommen_header_row,row_id=ausgaben_header_row,row_id=werte_header_row)</f>
        <v>0</v>
      </c>
      <c r="F44">
        <f t="shared" si="1"/>
        <v>0</v>
      </c>
      <c r="G44" cm="1">
        <f t="array" ref="G44">1*OR(row_id=einkommen_total_row,row_id=ausgaben_total_row,row_id=werte_total_row)</f>
        <v>0</v>
      </c>
      <c r="H44" s="30">
        <f t="shared" si="2"/>
        <v>1</v>
      </c>
      <c r="I44" s="29" t="str" cm="1">
        <f t="array" ref="I44">IFERROR(INDEX('Budget Planung'!$C:$C,header_row_id),"")</f>
        <v/>
      </c>
      <c r="J44" t="str" cm="1">
        <f t="array" ref="J44">IFERROR(INDEX('Budget Planung'!$C:$C,row_id),"")</f>
        <v/>
      </c>
      <c r="K44" s="31" t="str" cm="1">
        <f t="array" ref="K44">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44" s="33" t="str" cm="1">
        <f t="array" ref="L44">IF(OR(is_header,is_empty),"",
   INDEX('Budget Planung'!$E:$EM,row_id,
 MATCH(IF(selected_period="Gesamtjahr",selected_year,DATE(selected_year,selected_period,1)),'Budget Planung'!$E$9:$EM$9,0)
))</f>
        <v/>
      </c>
      <c r="M44" t="str" cm="1">
        <f t="array" ref="M44">IF(is_cat,
  IF(header_row_id=einkommen_header_row,MATCH(einkommen_min_row,$C:$C,0),
   IF(header_row_id=ausgaben_header_row,MATCH(ausgaben_min_row,$C:$C,0),
    IF(header_row_id=werte_header_row,MATCH(werte_min_row,$C:$C,0),""))),"")</f>
        <v/>
      </c>
      <c r="N44" s="35" t="str" cm="1">
        <f t="array" ref="N44">IF(is_cat,
  IF(header_row_id=einkommen_header_row,MATCH(einkommen_max_row,$C:$C,0),
   IF(header_row_id=ausgaben_header_row,MATCH(ausgaben_max_row,$C:$C,0),
    IF(header_row_id=werte_header_row,MATCH(werte_max_row,$C:$C,0),""))),"")</f>
        <v/>
      </c>
      <c r="O44" t="str">
        <f t="shared" si="3"/>
        <v/>
      </c>
      <c r="P44" t="str">
        <f t="shared" ca="1" si="4"/>
        <v/>
      </c>
      <c r="Q44" t="str">
        <f t="shared" si="5"/>
        <v/>
      </c>
      <c r="R44" s="35" t="str">
        <f t="shared" ca="1" si="6"/>
        <v/>
      </c>
      <c r="S44" t="str">
        <f t="shared" si="7"/>
        <v/>
      </c>
      <c r="T44" t="str">
        <f t="shared" si="8"/>
        <v/>
      </c>
      <c r="U44" t="str">
        <f t="shared" ca="1" si="9"/>
        <v/>
      </c>
      <c r="V44" t="str">
        <f t="shared" si="10"/>
        <v/>
      </c>
      <c r="W44" s="35" t="str">
        <f t="shared" ca="1" si="11"/>
        <v/>
      </c>
      <c r="X44" s="37">
        <f t="shared" si="12"/>
        <v>-1</v>
      </c>
      <c r="Y44" s="49" t="str">
        <f t="shared" si="13"/>
        <v/>
      </c>
      <c r="Z44" s="51" t="str">
        <f t="shared" si="14"/>
        <v/>
      </c>
      <c r="AA44" s="51" t="str">
        <f t="shared" si="15"/>
        <v/>
      </c>
      <c r="AB44" s="50" t="str">
        <f t="shared" si="18"/>
        <v/>
      </c>
      <c r="AC44" s="51" t="str">
        <f t="shared" si="16"/>
        <v/>
      </c>
      <c r="AD44" s="51" t="str">
        <f t="shared" si="17"/>
        <v/>
      </c>
    </row>
    <row r="45" spans="3:44" x14ac:dyDescent="0.25">
      <c r="C45" s="29" cm="1">
        <f t="array" ref="C45">IF(C44=-1,-1,
IF(C44&lt;einkommen_max_row,C44+1,
IF(C44=einkommen_max_row,einkommen_total_row,
IF(C44=einkommen_total_row,"/1",
IF(C44="/1",ausgaben_header_row,
IF(C44&lt;ausgaben_max_row,C44+1,
IF(C44=ausgaben_max_row,ausgaben_total_row,
IF(C44=ausgaben_total_row,"/2",
IF(C44="/2",werte_header_row,
IF(C44&lt;werte_max_row,C44+1,
IF(C44=werte_max_row,werte_total_row,-1)))))))))))</f>
        <v>-1</v>
      </c>
      <c r="D45" s="30">
        <f t="shared" si="0"/>
        <v>-1</v>
      </c>
      <c r="E45" s="29" cm="1">
        <f t="array" ref="E45">1*OR(row_id=einkommen_header_row,row_id=ausgaben_header_row,row_id=werte_header_row)</f>
        <v>0</v>
      </c>
      <c r="F45">
        <f t="shared" si="1"/>
        <v>0</v>
      </c>
      <c r="G45" cm="1">
        <f t="array" ref="G45">1*OR(row_id=einkommen_total_row,row_id=ausgaben_total_row,row_id=werte_total_row)</f>
        <v>0</v>
      </c>
      <c r="H45" s="30">
        <f t="shared" si="2"/>
        <v>1</v>
      </c>
      <c r="I45" s="29" t="str" cm="1">
        <f t="array" ref="I45">IFERROR(INDEX('Budget Planung'!$C:$C,header_row_id),"")</f>
        <v/>
      </c>
      <c r="J45" t="str" cm="1">
        <f t="array" ref="J45">IFERROR(INDEX('Budget Planung'!$C:$C,row_id),"")</f>
        <v/>
      </c>
      <c r="K45" s="31" t="str" cm="1">
        <f t="array" ref="K45">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45" s="33" t="str" cm="1">
        <f t="array" ref="L45">IF(OR(is_header,is_empty),"",
   INDEX('Budget Planung'!$E:$EM,row_id,
 MATCH(IF(selected_period="Gesamtjahr",selected_year,DATE(selected_year,selected_period,1)),'Budget Planung'!$E$9:$EM$9,0)
))</f>
        <v/>
      </c>
      <c r="M45" t="str" cm="1">
        <f t="array" ref="M45">IF(is_cat,
  IF(header_row_id=einkommen_header_row,MATCH(einkommen_min_row,$C:$C,0),
   IF(header_row_id=ausgaben_header_row,MATCH(ausgaben_min_row,$C:$C,0),
    IF(header_row_id=werte_header_row,MATCH(werte_min_row,$C:$C,0),""))),"")</f>
        <v/>
      </c>
      <c r="N45" s="35" t="str" cm="1">
        <f t="array" ref="N45">IF(is_cat,
  IF(header_row_id=einkommen_header_row,MATCH(einkommen_max_row,$C:$C,0),
   IF(header_row_id=ausgaben_header_row,MATCH(ausgaben_max_row,$C:$C,0),
    IF(header_row_id=werte_header_row,MATCH(werte_max_row,$C:$C,0),""))),"")</f>
        <v/>
      </c>
      <c r="O45" t="str">
        <f t="shared" si="3"/>
        <v/>
      </c>
      <c r="P45" t="str">
        <f t="shared" ca="1" si="4"/>
        <v/>
      </c>
      <c r="Q45" t="str">
        <f t="shared" si="5"/>
        <v/>
      </c>
      <c r="R45" s="35" t="str">
        <f t="shared" ca="1" si="6"/>
        <v/>
      </c>
      <c r="S45" t="str">
        <f t="shared" si="7"/>
        <v/>
      </c>
      <c r="T45" t="str">
        <f t="shared" si="8"/>
        <v/>
      </c>
      <c r="U45" t="str">
        <f t="shared" ca="1" si="9"/>
        <v/>
      </c>
      <c r="V45" t="str">
        <f t="shared" si="10"/>
        <v/>
      </c>
      <c r="W45" s="35" t="str">
        <f t="shared" ca="1" si="11"/>
        <v/>
      </c>
      <c r="X45" s="37">
        <f t="shared" si="12"/>
        <v>-1</v>
      </c>
      <c r="Y45" s="49" t="str">
        <f t="shared" si="13"/>
        <v/>
      </c>
      <c r="Z45" s="51" t="str">
        <f t="shared" si="14"/>
        <v/>
      </c>
      <c r="AA45" s="51" t="str">
        <f t="shared" si="15"/>
        <v/>
      </c>
      <c r="AB45" s="50" t="str">
        <f t="shared" si="18"/>
        <v/>
      </c>
      <c r="AC45" s="51" t="str">
        <f t="shared" si="16"/>
        <v/>
      </c>
      <c r="AD45" s="51" t="str">
        <f t="shared" si="17"/>
        <v/>
      </c>
    </row>
    <row r="46" spans="3:44" x14ac:dyDescent="0.25">
      <c r="C46" s="29" cm="1">
        <f t="array" ref="C46">IF(C45=-1,-1,
IF(C45&lt;einkommen_max_row,C45+1,
IF(C45=einkommen_max_row,einkommen_total_row,
IF(C45=einkommen_total_row,"/1",
IF(C45="/1",ausgaben_header_row,
IF(C45&lt;ausgaben_max_row,C45+1,
IF(C45=ausgaben_max_row,ausgaben_total_row,
IF(C45=ausgaben_total_row,"/2",
IF(C45="/2",werte_header_row,
IF(C45&lt;werte_max_row,C45+1,
IF(C45=werte_max_row,werte_total_row,-1)))))))))))</f>
        <v>-1</v>
      </c>
      <c r="D46" s="30">
        <f t="shared" si="0"/>
        <v>-1</v>
      </c>
      <c r="E46" s="29" cm="1">
        <f t="array" ref="E46">1*OR(row_id=einkommen_header_row,row_id=ausgaben_header_row,row_id=werte_header_row)</f>
        <v>0</v>
      </c>
      <c r="F46">
        <f t="shared" si="1"/>
        <v>0</v>
      </c>
      <c r="G46" cm="1">
        <f t="array" ref="G46">1*OR(row_id=einkommen_total_row,row_id=ausgaben_total_row,row_id=werte_total_row)</f>
        <v>0</v>
      </c>
      <c r="H46" s="30">
        <f t="shared" si="2"/>
        <v>1</v>
      </c>
      <c r="I46" s="29" t="str" cm="1">
        <f t="array" ref="I46">IFERROR(INDEX('Budget Planung'!$C:$C,header_row_id),"")</f>
        <v/>
      </c>
      <c r="J46" t="str" cm="1">
        <f t="array" ref="J46">IFERROR(INDEX('Budget Planung'!$C:$C,row_id),"")</f>
        <v/>
      </c>
      <c r="K46" s="31" t="str" cm="1">
        <f t="array" ref="K46">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46" s="33" t="str" cm="1">
        <f t="array" ref="L46">IF(OR(is_header,is_empty),"",
   INDEX('Budget Planung'!$E:$EM,row_id,
 MATCH(IF(selected_period="Gesamtjahr",selected_year,DATE(selected_year,selected_period,1)),'Budget Planung'!$E$9:$EM$9,0)
))</f>
        <v/>
      </c>
      <c r="M46" t="str" cm="1">
        <f t="array" ref="M46">IF(is_cat,
  IF(header_row_id=einkommen_header_row,MATCH(einkommen_min_row,$C:$C,0),
   IF(header_row_id=ausgaben_header_row,MATCH(ausgaben_min_row,$C:$C,0),
    IF(header_row_id=werte_header_row,MATCH(werte_min_row,$C:$C,0),""))),"")</f>
        <v/>
      </c>
      <c r="N46" s="35" t="str" cm="1">
        <f t="array" ref="N46">IF(is_cat,
  IF(header_row_id=einkommen_header_row,MATCH(einkommen_max_row,$C:$C,0),
   IF(header_row_id=ausgaben_header_row,MATCH(ausgaben_max_row,$C:$C,0),
    IF(header_row_id=werte_header_row,MATCH(werte_max_row,$C:$C,0),""))),"")</f>
        <v/>
      </c>
      <c r="O46" t="str">
        <f t="shared" si="3"/>
        <v/>
      </c>
      <c r="P46" t="str">
        <f t="shared" ca="1" si="4"/>
        <v/>
      </c>
      <c r="Q46" t="str">
        <f t="shared" si="5"/>
        <v/>
      </c>
      <c r="R46" s="35" t="str">
        <f t="shared" ca="1" si="6"/>
        <v/>
      </c>
      <c r="S46" t="str">
        <f t="shared" si="7"/>
        <v/>
      </c>
      <c r="T46" t="str">
        <f t="shared" si="8"/>
        <v/>
      </c>
      <c r="U46" t="str">
        <f t="shared" ca="1" si="9"/>
        <v/>
      </c>
      <c r="V46" t="str">
        <f t="shared" si="10"/>
        <v/>
      </c>
      <c r="W46" s="35" t="str">
        <f t="shared" ca="1" si="11"/>
        <v/>
      </c>
      <c r="X46" s="37">
        <f t="shared" si="12"/>
        <v>-1</v>
      </c>
      <c r="Y46" s="49" t="str">
        <f t="shared" si="13"/>
        <v/>
      </c>
      <c r="Z46" s="51" t="str">
        <f t="shared" si="14"/>
        <v/>
      </c>
      <c r="AA46" s="51" t="str">
        <f t="shared" si="15"/>
        <v/>
      </c>
      <c r="AB46" s="50" t="str">
        <f t="shared" si="18"/>
        <v/>
      </c>
      <c r="AC46" s="51" t="str">
        <f t="shared" si="16"/>
        <v/>
      </c>
      <c r="AD46" s="51" t="str">
        <f t="shared" si="17"/>
        <v/>
      </c>
    </row>
    <row r="47" spans="3:44" x14ac:dyDescent="0.25">
      <c r="C47" s="29" cm="1">
        <f t="array" ref="C47">IF(C46=-1,-1,
IF(C46&lt;einkommen_max_row,C46+1,
IF(C46=einkommen_max_row,einkommen_total_row,
IF(C46=einkommen_total_row,"/1",
IF(C46="/1",ausgaben_header_row,
IF(C46&lt;ausgaben_max_row,C46+1,
IF(C46=ausgaben_max_row,ausgaben_total_row,
IF(C46=ausgaben_total_row,"/2",
IF(C46="/2",werte_header_row,
IF(C46&lt;werte_max_row,C46+1,
IF(C46=werte_max_row,werte_total_row,-1)))))))))))</f>
        <v>-1</v>
      </c>
      <c r="D47" s="30">
        <f t="shared" si="0"/>
        <v>-1</v>
      </c>
      <c r="E47" s="29" cm="1">
        <f t="array" ref="E47">1*OR(row_id=einkommen_header_row,row_id=ausgaben_header_row,row_id=werte_header_row)</f>
        <v>0</v>
      </c>
      <c r="F47">
        <f t="shared" si="1"/>
        <v>0</v>
      </c>
      <c r="G47" cm="1">
        <f t="array" ref="G47">1*OR(row_id=einkommen_total_row,row_id=ausgaben_total_row,row_id=werte_total_row)</f>
        <v>0</v>
      </c>
      <c r="H47" s="30">
        <f t="shared" si="2"/>
        <v>1</v>
      </c>
      <c r="I47" s="29" t="str" cm="1">
        <f t="array" ref="I47">IFERROR(INDEX('Budget Planung'!$C:$C,header_row_id),"")</f>
        <v/>
      </c>
      <c r="J47" t="str" cm="1">
        <f t="array" ref="J47">IFERROR(INDEX('Budget Planung'!$C:$C,row_id),"")</f>
        <v/>
      </c>
      <c r="K47" s="31" t="str" cm="1">
        <f t="array" ref="K47">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47" s="33" t="str" cm="1">
        <f t="array" ref="L47">IF(OR(is_header,is_empty),"",
   INDEX('Budget Planung'!$E:$EM,row_id,
 MATCH(IF(selected_period="Gesamtjahr",selected_year,DATE(selected_year,selected_period,1)),'Budget Planung'!$E$9:$EM$9,0)
))</f>
        <v/>
      </c>
      <c r="M47" t="str" cm="1">
        <f t="array" ref="M47">IF(is_cat,
  IF(header_row_id=einkommen_header_row,MATCH(einkommen_min_row,$C:$C,0),
   IF(header_row_id=ausgaben_header_row,MATCH(ausgaben_min_row,$C:$C,0),
    IF(header_row_id=werte_header_row,MATCH(werte_min_row,$C:$C,0),""))),"")</f>
        <v/>
      </c>
      <c r="N47" s="35" t="str" cm="1">
        <f t="array" ref="N47">IF(is_cat,
  IF(header_row_id=einkommen_header_row,MATCH(einkommen_max_row,$C:$C,0),
   IF(header_row_id=ausgaben_header_row,MATCH(ausgaben_max_row,$C:$C,0),
    IF(header_row_id=werte_header_row,MATCH(werte_max_row,$C:$C,0),""))),"")</f>
        <v/>
      </c>
      <c r="O47" t="str">
        <f t="shared" si="3"/>
        <v/>
      </c>
      <c r="P47" t="str">
        <f t="shared" ca="1" si="4"/>
        <v/>
      </c>
      <c r="Q47" t="str">
        <f t="shared" si="5"/>
        <v/>
      </c>
      <c r="R47" s="35" t="str">
        <f t="shared" ca="1" si="6"/>
        <v/>
      </c>
      <c r="S47" t="str">
        <f t="shared" si="7"/>
        <v/>
      </c>
      <c r="T47" t="str">
        <f t="shared" si="8"/>
        <v/>
      </c>
      <c r="U47" t="str">
        <f t="shared" ca="1" si="9"/>
        <v/>
      </c>
      <c r="V47" t="str">
        <f t="shared" si="10"/>
        <v/>
      </c>
      <c r="W47" s="35" t="str">
        <f t="shared" ca="1" si="11"/>
        <v/>
      </c>
      <c r="X47" s="37">
        <f t="shared" si="12"/>
        <v>-1</v>
      </c>
      <c r="Y47" s="49" t="str">
        <f t="shared" si="13"/>
        <v/>
      </c>
      <c r="Z47" s="51" t="str">
        <f t="shared" si="14"/>
        <v/>
      </c>
      <c r="AA47" s="51" t="str">
        <f t="shared" si="15"/>
        <v/>
      </c>
      <c r="AB47" s="50" t="str">
        <f t="shared" si="18"/>
        <v/>
      </c>
      <c r="AC47" s="51" t="str">
        <f t="shared" si="16"/>
        <v/>
      </c>
      <c r="AD47" s="51" t="str">
        <f t="shared" si="17"/>
        <v/>
      </c>
    </row>
    <row r="48" spans="3:44" x14ac:dyDescent="0.25">
      <c r="C48" s="29" cm="1">
        <f t="array" ref="C48">IF(C47=-1,-1,
IF(C47&lt;einkommen_max_row,C47+1,
IF(C47=einkommen_max_row,einkommen_total_row,
IF(C47=einkommen_total_row,"/1",
IF(C47="/1",ausgaben_header_row,
IF(C47&lt;ausgaben_max_row,C47+1,
IF(C47=ausgaben_max_row,ausgaben_total_row,
IF(C47=ausgaben_total_row,"/2",
IF(C47="/2",werte_header_row,
IF(C47&lt;werte_max_row,C47+1,
IF(C47=werte_max_row,werte_total_row,-1)))))))))))</f>
        <v>-1</v>
      </c>
      <c r="D48" s="30">
        <f t="shared" si="0"/>
        <v>-1</v>
      </c>
      <c r="E48" s="29" cm="1">
        <f t="array" ref="E48">1*OR(row_id=einkommen_header_row,row_id=ausgaben_header_row,row_id=werte_header_row)</f>
        <v>0</v>
      </c>
      <c r="F48">
        <f t="shared" si="1"/>
        <v>0</v>
      </c>
      <c r="G48" cm="1">
        <f t="array" ref="G48">1*OR(row_id=einkommen_total_row,row_id=ausgaben_total_row,row_id=werte_total_row)</f>
        <v>0</v>
      </c>
      <c r="H48" s="30">
        <f t="shared" si="2"/>
        <v>1</v>
      </c>
      <c r="I48" s="29" t="str" cm="1">
        <f t="array" ref="I48">IFERROR(INDEX('Budget Planung'!$C:$C,header_row_id),"")</f>
        <v/>
      </c>
      <c r="J48" t="str" cm="1">
        <f t="array" ref="J48">IFERROR(INDEX('Budget Planung'!$C:$C,row_id),"")</f>
        <v/>
      </c>
      <c r="K48" s="31" t="str" cm="1">
        <f t="array" ref="K48">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48" s="33" t="str" cm="1">
        <f t="array" ref="L48">IF(OR(is_header,is_empty),"",
   INDEX('Budget Planung'!$E:$EM,row_id,
 MATCH(IF(selected_period="Gesamtjahr",selected_year,DATE(selected_year,selected_period,1)),'Budget Planung'!$E$9:$EM$9,0)
))</f>
        <v/>
      </c>
      <c r="M48" t="str" cm="1">
        <f t="array" ref="M48">IF(is_cat,
  IF(header_row_id=einkommen_header_row,MATCH(einkommen_min_row,$C:$C,0),
   IF(header_row_id=ausgaben_header_row,MATCH(ausgaben_min_row,$C:$C,0),
    IF(header_row_id=werte_header_row,MATCH(werte_min_row,$C:$C,0),""))),"")</f>
        <v/>
      </c>
      <c r="N48" s="35" t="str" cm="1">
        <f t="array" ref="N48">IF(is_cat,
  IF(header_row_id=einkommen_header_row,MATCH(einkommen_max_row,$C:$C,0),
   IF(header_row_id=ausgaben_header_row,MATCH(ausgaben_max_row,$C:$C,0),
    IF(header_row_id=werte_header_row,MATCH(werte_max_row,$C:$C,0),""))),"")</f>
        <v/>
      </c>
      <c r="O48" t="str">
        <f t="shared" si="3"/>
        <v/>
      </c>
      <c r="P48" t="str">
        <f t="shared" ca="1" si="4"/>
        <v/>
      </c>
      <c r="Q48" t="str">
        <f t="shared" si="5"/>
        <v/>
      </c>
      <c r="R48" s="35" t="str">
        <f t="shared" ca="1" si="6"/>
        <v/>
      </c>
      <c r="S48" t="str">
        <f t="shared" si="7"/>
        <v/>
      </c>
      <c r="T48" t="str">
        <f t="shared" si="8"/>
        <v/>
      </c>
      <c r="U48" t="str">
        <f t="shared" ca="1" si="9"/>
        <v/>
      </c>
      <c r="V48" t="str">
        <f t="shared" si="10"/>
        <v/>
      </c>
      <c r="W48" s="35" t="str">
        <f t="shared" ca="1" si="11"/>
        <v/>
      </c>
      <c r="X48" s="37">
        <f t="shared" si="12"/>
        <v>-1</v>
      </c>
      <c r="Y48" s="49" t="str">
        <f t="shared" si="13"/>
        <v/>
      </c>
      <c r="Z48" s="51" t="str">
        <f t="shared" si="14"/>
        <v/>
      </c>
      <c r="AA48" s="51" t="str">
        <f t="shared" si="15"/>
        <v/>
      </c>
      <c r="AB48" s="50" t="str">
        <f t="shared" si="18"/>
        <v/>
      </c>
      <c r="AC48" s="51" t="str">
        <f t="shared" si="16"/>
        <v/>
      </c>
      <c r="AD48" s="51" t="str">
        <f t="shared" si="17"/>
        <v/>
      </c>
    </row>
    <row r="49" spans="3:30" x14ac:dyDescent="0.25">
      <c r="C49" s="29" cm="1">
        <f t="array" ref="C49">IF(C48=-1,-1,
IF(C48&lt;einkommen_max_row,C48+1,
IF(C48=einkommen_max_row,einkommen_total_row,
IF(C48=einkommen_total_row,"/1",
IF(C48="/1",ausgaben_header_row,
IF(C48&lt;ausgaben_max_row,C48+1,
IF(C48=ausgaben_max_row,ausgaben_total_row,
IF(C48=ausgaben_total_row,"/2",
IF(C48="/2",werte_header_row,
IF(C48&lt;werte_max_row,C48+1,
IF(C48=werte_max_row,werte_total_row,-1)))))))))))</f>
        <v>-1</v>
      </c>
      <c r="D49" s="30">
        <f t="shared" si="0"/>
        <v>-1</v>
      </c>
      <c r="E49" s="29" t="b">
        <v>1</v>
      </c>
      <c r="F49">
        <f t="shared" si="1"/>
        <v>0</v>
      </c>
      <c r="G49" cm="1">
        <f t="array" ref="G49">1*OR(row_id=einkommen_total_row,row_id=ausgaben_total_row,row_id=werte_total_row)</f>
        <v>0</v>
      </c>
      <c r="H49" s="30">
        <f t="shared" si="2"/>
        <v>1</v>
      </c>
      <c r="I49" s="29" t="str" cm="1">
        <f t="array" ref="I49">IFERROR(INDEX('Budget Planung'!$C:$C,header_row_id),"")</f>
        <v/>
      </c>
      <c r="J49" t="str" cm="1">
        <f t="array" ref="J49">IFERROR(INDEX('Budget Planung'!$C:$C,row_id),"")</f>
        <v/>
      </c>
      <c r="K49" s="31" t="str" cm="1">
        <f t="array" ref="K49">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49" s="33" t="str" cm="1">
        <f t="array" ref="L49">IF(OR(is_header,is_empty),"",
   INDEX('Budget Planung'!$E:$EM,row_id,
 MATCH(IF(selected_period="Gesamtjahr",selected_year,DATE(selected_year,selected_period,1)),'Budget Planung'!$E$9:$EM$9,0)
))</f>
        <v/>
      </c>
      <c r="M49" t="str" cm="1">
        <f t="array" ref="M49">IF(is_cat,
  IF(header_row_id=einkommen_header_row,MATCH(einkommen_min_row,$C:$C,0),
   IF(header_row_id=ausgaben_header_row,MATCH(ausgaben_min_row,$C:$C,0),
    IF(header_row_id=werte_header_row,MATCH(werte_min_row,$C:$C,0),""))),"")</f>
        <v/>
      </c>
      <c r="N49" s="35" t="str" cm="1">
        <f t="array" ref="N49">IF(is_cat,
  IF(header_row_id=einkommen_header_row,MATCH(einkommen_max_row,$C:$C,0),
   IF(header_row_id=ausgaben_header_row,MATCH(ausgaben_max_row,$C:$C,0),
    IF(header_row_id=werte_header_row,MATCH(werte_max_row,$C:$C,0),""))),"")</f>
        <v/>
      </c>
      <c r="O49" t="str">
        <f t="shared" si="3"/>
        <v/>
      </c>
      <c r="P49" t="str">
        <f t="shared" ca="1" si="4"/>
        <v/>
      </c>
      <c r="Q49" t="str">
        <f t="shared" si="5"/>
        <v/>
      </c>
      <c r="R49" s="35" t="str">
        <f t="shared" ca="1" si="6"/>
        <v/>
      </c>
      <c r="S49" t="str">
        <f t="shared" si="7"/>
        <v/>
      </c>
      <c r="T49" t="str">
        <f t="shared" si="8"/>
        <v/>
      </c>
      <c r="U49" t="str">
        <f t="shared" ca="1" si="9"/>
        <v/>
      </c>
      <c r="V49" t="str">
        <f t="shared" si="10"/>
        <v/>
      </c>
      <c r="W49" s="35" t="str">
        <f t="shared" ca="1" si="11"/>
        <v/>
      </c>
      <c r="X49" s="37">
        <f t="shared" si="12"/>
        <v>-1</v>
      </c>
      <c r="Y49" s="49" t="str">
        <f t="shared" si="13"/>
        <v/>
      </c>
      <c r="Z49" s="51" t="str">
        <f t="shared" si="14"/>
        <v/>
      </c>
      <c r="AA49" s="51" t="str">
        <f t="shared" si="15"/>
        <v/>
      </c>
      <c r="AB49" s="50" t="str">
        <f t="shared" si="18"/>
        <v/>
      </c>
      <c r="AC49" s="51" t="str">
        <f t="shared" si="16"/>
        <v/>
      </c>
      <c r="AD49" s="51" t="str">
        <f t="shared" si="17"/>
        <v/>
      </c>
    </row>
    <row r="50" spans="3:30" x14ac:dyDescent="0.25">
      <c r="C50" s="29" cm="1">
        <f t="array" ref="C50">IF(C49=-1,-1,
IF(C49&lt;einkommen_max_row,C49+1,
IF(C49=einkommen_max_row,einkommen_total_row,
IF(C49=einkommen_total_row,"/1",
IF(C49="/1",ausgaben_header_row,
IF(C49&lt;ausgaben_max_row,C49+1,
IF(C49=ausgaben_max_row,ausgaben_total_row,
IF(C49=ausgaben_total_row,"/2",
IF(C49="/2",werte_header_row,
IF(C49&lt;werte_max_row,C49+1,
IF(C49=werte_max_row,werte_total_row,-1)))))))))))</f>
        <v>-1</v>
      </c>
      <c r="D50" s="30">
        <f t="shared" si="0"/>
        <v>-1</v>
      </c>
      <c r="E50" s="29" t="b">
        <v>1</v>
      </c>
      <c r="F50">
        <f t="shared" si="1"/>
        <v>0</v>
      </c>
      <c r="G50" cm="1">
        <f t="array" ref="G50">1*OR(row_id=einkommen_total_row,row_id=ausgaben_total_row,row_id=werte_total_row)</f>
        <v>0</v>
      </c>
      <c r="H50" s="30">
        <f t="shared" si="2"/>
        <v>1</v>
      </c>
      <c r="I50" s="29" t="str" cm="1">
        <f t="array" ref="I50">IFERROR(INDEX('Budget Planung'!$C:$C,header_row_id),"")</f>
        <v/>
      </c>
      <c r="J50" t="str" cm="1">
        <f t="array" ref="J50">IFERROR(INDEX('Budget Planung'!$C:$C,row_id),"")</f>
        <v/>
      </c>
      <c r="K50" s="31" t="str" cm="1">
        <f t="array" ref="K50">IF(OR(is_header,is_empty),"",
  IF(is_total,
   IF(selected_period="Gesamtjahr",
    SUM(Tracking[Summe]*(Tracking[Typ]=type)*(YEAR(Tracking[Effektivdatum])=selected_year)),
    SUM(Tracking[Summe]*(Tracking[Typ]=type)*(YEAR(Tracking[Effektivdatum])=selected_year)*(MONTH(Tracking[Effektivdatum])=selected_period))),
   IF(selected_period="Gesamtjahr",
    SUM(Tracking[Summe]*(Tracking[Typ]=type)*(Tracking[Kategorie]=item)*(YEAR(Tracking[Effektivdatum])=selected_year)),
    SUM(Tracking[Summe]*(Tracking[Typ]=type)*(Tracking[Kategorie]=item)*(YEAR(Tracking[Effektivdatum])=selected_year)*(MONTH(Tracking[Effektivdatum])=selected_period)))))</f>
        <v/>
      </c>
      <c r="L50" s="33" t="str" cm="1">
        <f t="array" ref="L50">IF(OR(is_header,is_empty),"",
   INDEX('Budget Planung'!$E:$EM,row_id,
 MATCH(IF(selected_period="Gesamtjahr",selected_year,DATE(selected_year,selected_period,1)),'Budget Planung'!$E$9:$EM$9,0)
))</f>
        <v/>
      </c>
      <c r="M50" t="str" cm="1">
        <f t="array" ref="M50">IF(is_cat,
  IF(header_row_id=einkommen_header_row,MATCH(einkommen_min_row,$C:$C,0),
   IF(header_row_id=ausgaben_header_row,MATCH(ausgaben_min_row,$C:$C,0),
    IF(header_row_id=werte_header_row,MATCH(werte_min_row,$C:$C,0),""))),"")</f>
        <v/>
      </c>
      <c r="N50" s="35" t="str" cm="1">
        <f t="array" ref="N50">IF(is_cat,
  IF(header_row_id=einkommen_header_row,MATCH(einkommen_max_row,$C:$C,0),
   IF(header_row_id=ausgaben_header_row,MATCH(ausgaben_max_row,$C:$C,0),
    IF(header_row_id=werte_header_row,MATCH(werte_max_row,$C:$C,0),""))),"")</f>
        <v/>
      </c>
      <c r="O50" t="str">
        <f t="shared" si="3"/>
        <v/>
      </c>
      <c r="P50" t="str">
        <f t="shared" ca="1" si="4"/>
        <v/>
      </c>
      <c r="Q50" t="str">
        <f t="shared" si="5"/>
        <v/>
      </c>
      <c r="R50" s="35" t="str">
        <f t="shared" ca="1" si="6"/>
        <v/>
      </c>
      <c r="S50" t="str">
        <f t="shared" si="7"/>
        <v/>
      </c>
      <c r="T50" t="str">
        <f t="shared" si="8"/>
        <v/>
      </c>
      <c r="U50" t="str">
        <f t="shared" ca="1" si="9"/>
        <v/>
      </c>
      <c r="V50" t="str">
        <f t="shared" si="10"/>
        <v/>
      </c>
      <c r="W50" s="35" t="str">
        <f t="shared" ca="1" si="11"/>
        <v/>
      </c>
      <c r="X50" s="37">
        <f t="shared" si="12"/>
        <v>-1</v>
      </c>
      <c r="Y50" s="49" t="str">
        <f t="shared" si="13"/>
        <v/>
      </c>
      <c r="Z50" s="51" t="str">
        <f t="shared" si="14"/>
        <v/>
      </c>
      <c r="AA50" s="51" t="str">
        <f t="shared" si="15"/>
        <v/>
      </c>
      <c r="AB50" s="50" t="str">
        <f t="shared" si="18"/>
        <v/>
      </c>
      <c r="AC50" s="51" t="str">
        <f t="shared" si="16"/>
        <v/>
      </c>
      <c r="AD50" s="51" t="str">
        <f t="shared" si="17"/>
        <v/>
      </c>
    </row>
    <row r="51" spans="3:30" x14ac:dyDescent="0.25">
      <c r="E51" t="b">
        <v>1</v>
      </c>
    </row>
  </sheetData>
  <mergeCells count="9">
    <mergeCell ref="A1:XFD3"/>
    <mergeCell ref="Y11:AD11"/>
    <mergeCell ref="AF11:AR11"/>
    <mergeCell ref="AQ5:AR5"/>
    <mergeCell ref="AQ6:AR6"/>
    <mergeCell ref="AN6:AP6"/>
    <mergeCell ref="AQ8:AR8"/>
    <mergeCell ref="AN9:AP9"/>
    <mergeCell ref="AQ9:AR9"/>
  </mergeCells>
  <conditionalFormatting sqref="Y13:AD50">
    <cfRule type="expression" dxfId="24" priority="19" stopIfTrue="1">
      <formula>row_id=einkommen_header_row</formula>
    </cfRule>
    <cfRule type="expression" dxfId="23" priority="20" stopIfTrue="1">
      <formula>row_id=ausgaben_header_row</formula>
    </cfRule>
    <cfRule type="expression" dxfId="22" priority="21" stopIfTrue="1">
      <formula>row_id=werte_header_row</formula>
    </cfRule>
    <cfRule type="expression" dxfId="21" priority="22" stopIfTrue="1">
      <formula>is_total</formula>
    </cfRule>
  </conditionalFormatting>
  <conditionalFormatting sqref="AB13:AB50">
    <cfRule type="expression" dxfId="20" priority="23" stopIfTrue="1">
      <formula>AND(OR(is_cat, is_total), out_budget&gt; 0, out_percentage_completed&gt;=1, header_row_id=einkommen_header_row)</formula>
    </cfRule>
    <cfRule type="expression" dxfId="19" priority="25" stopIfTrue="1">
      <formula>AND(OR(is_cat, is_total), out_budget&gt; 0, out_percentage_completed&gt;=1, header_row_id=ausgaben_header_row)</formula>
    </cfRule>
    <cfRule type="expression" dxfId="18" priority="26" stopIfTrue="1">
      <formula>AND(OR(is_cat, is_total), out_budget&gt; 0, out_percentage_completed&gt;=1, header_row_id=werte_header_row)</formula>
    </cfRule>
    <cfRule type="dataBar" priority="27">
      <dataBar>
        <cfvo type="num" val="0"/>
        <cfvo type="num" val="1"/>
        <color theme="0" tint="-0.14999847407452621"/>
      </dataBar>
      <extLst>
        <ext xmlns:x14="http://schemas.microsoft.com/office/spreadsheetml/2009/9/main" uri="{B025F937-C7B1-47D3-B67F-A62EFF666E3E}">
          <x14:id>{BBD9A289-EEF9-42E8-AFE0-78BB2C1F8547}</x14:id>
        </ext>
      </extLst>
    </cfRule>
  </conditionalFormatting>
  <conditionalFormatting sqref="AH16">
    <cfRule type="expression" dxfId="17" priority="13">
      <formula>AI16&lt;&gt;""</formula>
    </cfRule>
  </conditionalFormatting>
  <conditionalFormatting sqref="AH17">
    <cfRule type="expression" dxfId="16" priority="14">
      <formula>AI17&lt;&gt;""</formula>
    </cfRule>
  </conditionalFormatting>
  <conditionalFormatting sqref="AH18">
    <cfRule type="expression" dxfId="15" priority="15">
      <formula>AI18&lt;&gt;""</formula>
    </cfRule>
  </conditionalFormatting>
  <conditionalFormatting sqref="AH19">
    <cfRule type="expression" dxfId="14" priority="16">
      <formula>AI19&lt;&gt;""</formula>
    </cfRule>
  </conditionalFormatting>
  <conditionalFormatting sqref="AH20">
    <cfRule type="expression" dxfId="13" priority="17">
      <formula>AI20&lt;&gt;""</formula>
    </cfRule>
  </conditionalFormatting>
  <conditionalFormatting sqref="AH21">
    <cfRule type="expression" dxfId="12" priority="18">
      <formula>AI21&lt;&gt;""</formula>
    </cfRule>
  </conditionalFormatting>
  <conditionalFormatting sqref="AH29">
    <cfRule type="expression" dxfId="11" priority="7">
      <formula>AI29&lt;&gt;""</formula>
    </cfRule>
  </conditionalFormatting>
  <conditionalFormatting sqref="AH30">
    <cfRule type="expression" dxfId="10" priority="8">
      <formula>AI30&lt;&gt;""</formula>
    </cfRule>
  </conditionalFormatting>
  <conditionalFormatting sqref="AH31">
    <cfRule type="expression" dxfId="9" priority="9">
      <formula>AI31&lt;&gt;""</formula>
    </cfRule>
  </conditionalFormatting>
  <conditionalFormatting sqref="AH32">
    <cfRule type="expression" dxfId="8" priority="10">
      <formula>AI32&lt;&gt;""</formula>
    </cfRule>
  </conditionalFormatting>
  <conditionalFormatting sqref="AH33">
    <cfRule type="expression" dxfId="7" priority="11">
      <formula>AI33&lt;&gt;""</formula>
    </cfRule>
  </conditionalFormatting>
  <conditionalFormatting sqref="AH34">
    <cfRule type="expression" dxfId="6" priority="12">
      <formula>AI34&lt;&gt;""</formula>
    </cfRule>
  </conditionalFormatting>
  <conditionalFormatting sqref="AO29">
    <cfRule type="expression" dxfId="5" priority="1">
      <formula>AP29&lt;&gt;""</formula>
    </cfRule>
  </conditionalFormatting>
  <conditionalFormatting sqref="AO30">
    <cfRule type="expression" dxfId="4" priority="2">
      <formula>AP30&lt;&gt;""</formula>
    </cfRule>
  </conditionalFormatting>
  <conditionalFormatting sqref="AO31">
    <cfRule type="expression" dxfId="3" priority="3">
      <formula>AP31&lt;&gt;""</formula>
    </cfRule>
  </conditionalFormatting>
  <conditionalFormatting sqref="AO32">
    <cfRule type="expression" dxfId="2" priority="4">
      <formula>AP32&lt;&gt;""</formula>
    </cfRule>
  </conditionalFormatting>
  <conditionalFormatting sqref="AO33">
    <cfRule type="expression" dxfId="1" priority="5">
      <formula>AP33&lt;&gt;""</formula>
    </cfRule>
  </conditionalFormatting>
  <conditionalFormatting sqref="AO34">
    <cfRule type="expression" dxfId="0" priority="6">
      <formula>AP34&lt;&gt;""</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6" r:id="rId3" name="Check Box 4">
              <controlPr defaultSize="0" autoFill="0" autoLine="0" autoPict="0">
                <anchor moveWithCells="1">
                  <from>
                    <xdr:col>41</xdr:col>
                    <xdr:colOff>914400</xdr:colOff>
                    <xdr:row>12</xdr:row>
                    <xdr:rowOff>104775</xdr:rowOff>
                  </from>
                  <to>
                    <xdr:col>43</xdr:col>
                    <xdr:colOff>76200</xdr:colOff>
                    <xdr:row>13</xdr:row>
                    <xdr:rowOff>95250</xdr:rowOff>
                  </to>
                </anchor>
              </controlPr>
            </control>
          </mc:Choice>
        </mc:AlternateContent>
        <mc:AlternateContent xmlns:mc="http://schemas.openxmlformats.org/markup-compatibility/2006">
          <mc:Choice Requires="x14">
            <control shapeId="3077" r:id="rId4" name="Check Box 5">
              <controlPr defaultSize="0" autoFill="0" autoLine="0" autoPict="0">
                <anchor moveWithCells="1">
                  <from>
                    <xdr:col>39</xdr:col>
                    <xdr:colOff>171450</xdr:colOff>
                    <xdr:row>12</xdr:row>
                    <xdr:rowOff>104775</xdr:rowOff>
                  </from>
                  <to>
                    <xdr:col>41</xdr:col>
                    <xdr:colOff>19050</xdr:colOff>
                    <xdr:row>13</xdr:row>
                    <xdr:rowOff>95250</xdr:rowOff>
                  </to>
                </anchor>
              </controlPr>
            </control>
          </mc:Choice>
        </mc:AlternateContent>
        <mc:AlternateContent xmlns:mc="http://schemas.openxmlformats.org/markup-compatibility/2006">
          <mc:Choice Requires="x14">
            <control shapeId="3078" r:id="rId5" name="Check Box 6">
              <controlPr defaultSize="0" autoFill="0" autoLine="0" autoPict="0">
                <anchor moveWithCells="1">
                  <from>
                    <xdr:col>39</xdr:col>
                    <xdr:colOff>962025</xdr:colOff>
                    <xdr:row>12</xdr:row>
                    <xdr:rowOff>104775</xdr:rowOff>
                  </from>
                  <to>
                    <xdr:col>41</xdr:col>
                    <xdr:colOff>800100</xdr:colOff>
                    <xdr:row>13</xdr:row>
                    <xdr:rowOff>95250</xdr:rowOff>
                  </to>
                </anchor>
              </controlPr>
            </control>
          </mc:Choice>
        </mc:AlternateContent>
        <mc:AlternateContent xmlns:mc="http://schemas.openxmlformats.org/markup-compatibility/2006">
          <mc:Choice Requires="x14">
            <control shapeId="3079" r:id="rId6" name="Check Box 7">
              <controlPr defaultSize="0" autoFill="0" autoLine="0" autoPict="0">
                <anchor moveWithCells="1">
                  <from>
                    <xdr:col>42</xdr:col>
                    <xdr:colOff>752475</xdr:colOff>
                    <xdr:row>12</xdr:row>
                    <xdr:rowOff>104775</xdr:rowOff>
                  </from>
                  <to>
                    <xdr:col>44</xdr:col>
                    <xdr:colOff>171450</xdr:colOff>
                    <xdr:row>13</xdr:row>
                    <xdr:rowOff>95250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BD9A289-EEF9-42E8-AFE0-78BB2C1F8547}">
            <x14:dataBar minLength="0" maxLength="100" gradient="0">
              <x14:cfvo type="num">
                <xm:f>0</xm:f>
              </x14:cfvo>
              <x14:cfvo type="num">
                <xm:f>1</xm:f>
              </x14:cfvo>
              <x14:negativeFillColor rgb="FFFF0000"/>
              <x14:axisColor rgb="FF000000"/>
            </x14:dataBar>
          </x14:cfRule>
          <xm:sqref>AB13:AB50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8D1A832A-18D9-4E21-8EA3-418A43A22AD3}">
          <x14:formula1>
            <xm:f>'Dropdown Daten'!$C$8:$C$18</xm:f>
          </x14:formula1>
          <xm:sqref>AQ6:AR6</xm:sqref>
        </x14:dataValidation>
        <x14:dataValidation type="list" allowBlank="1" showInputMessage="1" showErrorMessage="1" xr:uid="{0C3E67D5-104E-4B6F-B6E4-2DC870D495CA}">
          <x14:formula1>
            <xm:f>'Dropdown Daten'!$E$8:$E$21</xm:f>
          </x14:formula1>
          <xm:sqref>AQ9:AR9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9A509-53F8-4692-8FD8-BA07F74EA5D1}">
  <dimension ref="A1:R102"/>
  <sheetViews>
    <sheetView showGridLines="0" topLeftCell="A3" zoomScale="80" zoomScaleNormal="80" workbookViewId="0">
      <selection activeCell="G14" sqref="G14"/>
    </sheetView>
  </sheetViews>
  <sheetFormatPr baseColWidth="10" defaultColWidth="9.140625" defaultRowHeight="15" x14ac:dyDescent="0.25"/>
  <cols>
    <col min="2" max="3" width="2.7109375" customWidth="1"/>
    <col min="4" max="4" width="30.7109375" customWidth="1"/>
    <col min="5" max="5" width="45.7109375" customWidth="1"/>
    <col min="6" max="6" width="17.42578125" customWidth="1"/>
    <col min="7" max="7" width="20.5703125" customWidth="1"/>
    <col min="8" max="8" width="30.7109375" customWidth="1"/>
    <col min="9" max="9" width="45.7109375" customWidth="1"/>
    <col min="10" max="10" width="20.85546875" customWidth="1"/>
    <col min="11" max="11" width="20.5703125" customWidth="1"/>
    <col min="12" max="12" width="30.7109375" customWidth="1"/>
    <col min="13" max="13" width="37.85546875" customWidth="1"/>
    <col min="14" max="14" width="17.42578125" customWidth="1"/>
    <col min="15" max="15" width="12.42578125" customWidth="1"/>
    <col min="16" max="16" width="37.85546875" customWidth="1"/>
    <col min="17" max="17" width="17.42578125" customWidth="1"/>
    <col min="18" max="18" width="12.42578125" customWidth="1"/>
  </cols>
  <sheetData>
    <row r="1" spans="1:6" s="10" customFormat="1" ht="15" customHeight="1" x14ac:dyDescent="0.25">
      <c r="A1" s="10" t="s">
        <v>29</v>
      </c>
    </row>
    <row r="2" spans="1:6" s="10" customFormat="1" x14ac:dyDescent="0.25"/>
    <row r="3" spans="1:6" s="10" customFormat="1" x14ac:dyDescent="0.25"/>
    <row r="6" spans="1:6" x14ac:dyDescent="0.25">
      <c r="C6" s="128" t="s">
        <v>30</v>
      </c>
      <c r="D6" s="128"/>
      <c r="E6" s="128"/>
      <c r="F6" s="128"/>
    </row>
    <row r="8" spans="1:6" x14ac:dyDescent="0.25">
      <c r="D8" s="11" t="s">
        <v>31</v>
      </c>
      <c r="E8" s="12" cm="1">
        <f t="array" aca="1" ref="E8" ca="1">current_date</f>
        <v>46089</v>
      </c>
    </row>
    <row r="9" spans="1:6" x14ac:dyDescent="0.25">
      <c r="D9" s="11" t="s">
        <v>32</v>
      </c>
      <c r="E9" s="12">
        <f>MAX(Tracking[Datum])</f>
        <v>46074</v>
      </c>
    </row>
    <row r="10" spans="1:6" x14ac:dyDescent="0.25">
      <c r="D10" s="11" t="s">
        <v>33</v>
      </c>
      <c r="E10" s="13" t="str">
        <f ca="1">IF(E9=0,"","("&amp;_xlfn.DAYS(E8,E9)&amp;" Tage zuvor)")</f>
        <v>(15 Tage zuvor)</v>
      </c>
    </row>
    <row r="11" spans="1:6" x14ac:dyDescent="0.25">
      <c r="D11" s="11" t="s">
        <v>35</v>
      </c>
      <c r="E11">
        <f>COUNT(Tracking[Datum])</f>
        <v>20</v>
      </c>
    </row>
    <row r="12" spans="1:6" x14ac:dyDescent="0.25">
      <c r="D12" s="11" t="s">
        <v>36</v>
      </c>
      <c r="E12" s="13" t="str" cm="1">
        <f t="array" aca="1" ref="E12" ca="1">"("&amp;SUMPRODUCT(--(YEAR(Tracking[Datum])=YEAR(current_date)))&amp;" dieses Jahr)"</f>
        <v>(20 dieses Jahr)</v>
      </c>
    </row>
    <row r="13" spans="1:6" x14ac:dyDescent="0.25">
      <c r="D13" s="11" t="s">
        <v>37</v>
      </c>
      <c r="E13" s="108">
        <f>_xlfn.IFNA(INDEX(Tracking[Billanz],MATCH(Berechnungen!E9,Tracking[Datum],0)),"-")</f>
        <v>2000</v>
      </c>
    </row>
    <row r="14" spans="1:6" x14ac:dyDescent="0.25">
      <c r="D14" s="11" t="s">
        <v>34</v>
      </c>
      <c r="E14" s="14" t="str">
        <f>IF(E13&gt;=0,"Noch zuzuweisendenes Einkommen übrig","Nicht durch genügend Einkommen gedeckt")</f>
        <v>Noch zuzuweisendenes Einkommen übrig</v>
      </c>
    </row>
    <row r="17" spans="3:14" x14ac:dyDescent="0.25">
      <c r="C17" s="128" t="s">
        <v>102</v>
      </c>
      <c r="D17" s="128"/>
      <c r="E17" s="128"/>
      <c r="F17" s="128"/>
    </row>
    <row r="19" spans="3:14" x14ac:dyDescent="0.25">
      <c r="D19" s="11" t="s">
        <v>49</v>
      </c>
      <c r="E19" cm="1">
        <f t="array" aca="1" ref="E19" ca="1">IF(Dashboard!$AQ$6="Aktuelles Jahr",YEAR(current_date),Dashboard!$AQ$6)</f>
        <v>2026</v>
      </c>
    </row>
    <row r="20" spans="3:14" x14ac:dyDescent="0.25">
      <c r="D20" s="25" t="s">
        <v>103</v>
      </c>
      <c r="E20" s="32" t="str" cm="1">
        <f t="array" ref="E20">IF(Dashboard!$AQ$9="Gesamtjahr","Gesamtjahr",IF(Dashboard!$AQ$9="Jetziger Monat",MONTH(current_date),MONTH(Dashboard!$AQ$9)))</f>
        <v>Gesamtjahr</v>
      </c>
    </row>
    <row r="21" spans="3:14" x14ac:dyDescent="0.25">
      <c r="D21" s="11" t="s">
        <v>104</v>
      </c>
      <c r="E21" s="13" t="str">
        <f>IF(selected_period="Gesamtjahr","Gesamtjahr",TEXT(DATE(selected_year,selected_period,1),"MMMM"))</f>
        <v>Gesamtjahr</v>
      </c>
    </row>
    <row r="22" spans="3:14" x14ac:dyDescent="0.25">
      <c r="D22" s="11" t="s">
        <v>105</v>
      </c>
      <c r="E22">
        <f ca="1">IF(selected_period="Gesamtjahr",DATE(selected_year,12,31)-DATE(selected_year-1,12,31),DAY(EOMONTH(DATE(selected_year,selected_period,1),0)))</f>
        <v>365</v>
      </c>
    </row>
    <row r="23" spans="3:14" x14ac:dyDescent="0.25">
      <c r="D23" s="11" t="s">
        <v>106</v>
      </c>
      <c r="E23" cm="1">
        <f t="array" aca="1" ref="E23" ca="1">IF(selected_year=YEAR(current_date),
  IF(selected_period="Gesamtjahr",current_date-DATE(selected_year-1,12,31),
   IF(selected_period=MONTH(current_date),DAY(current_date),
    IF(selected_period&lt;MONTH(current_date),E22,0))),
 IF(selected_year&lt;YEAR(current_date),E22,0))</f>
        <v>67</v>
      </c>
    </row>
    <row r="24" spans="3:14" x14ac:dyDescent="0.25">
      <c r="D24" s="11" t="s">
        <v>107</v>
      </c>
      <c r="E24" s="48">
        <f ca="1">E23/E22</f>
        <v>0.18356164383561643</v>
      </c>
    </row>
    <row r="25" spans="3:14" x14ac:dyDescent="0.25">
      <c r="D25" s="11" t="s">
        <v>108</v>
      </c>
      <c r="E25" s="96">
        <f ca="1">F41-(J41+N41)</f>
        <v>2000</v>
      </c>
    </row>
    <row r="26" spans="3:14" x14ac:dyDescent="0.25">
      <c r="D26" s="11" t="s">
        <v>34</v>
      </c>
      <c r="E26" s="14" t="str">
        <f ca="1">IF(E25&gt;=0,"Noch zuzuweisendenes Einkommen übrig","Nicht durch genügend Einkommen gedeckt")</f>
        <v>Noch zuzuweisendenes Einkommen übrig</v>
      </c>
    </row>
    <row r="27" spans="3:14" x14ac:dyDescent="0.25">
      <c r="D27" s="11" t="s">
        <v>109</v>
      </c>
      <c r="E27" s="95">
        <f ca="1">IFERROR(IF(savings_rate_calculation_type="% zugeteilt für Vermögenswerte",N41/F41,(F41-J41)/F41),"-")</f>
        <v>0.52032520325203258</v>
      </c>
    </row>
    <row r="31" spans="3:14" x14ac:dyDescent="0.25">
      <c r="D31" s="70"/>
      <c r="E31" s="70"/>
      <c r="F31" s="70"/>
      <c r="G31" s="70"/>
      <c r="H31" s="70"/>
      <c r="I31" s="70"/>
      <c r="J31" s="70"/>
      <c r="K31" s="70"/>
      <c r="L31" s="70"/>
      <c r="M31" s="70"/>
      <c r="N31" s="70"/>
    </row>
    <row r="32" spans="3:14" x14ac:dyDescent="0.25">
      <c r="D32" s="72" t="s">
        <v>81</v>
      </c>
      <c r="E32" s="71"/>
      <c r="F32" s="71"/>
      <c r="G32" s="71"/>
      <c r="H32" s="71"/>
      <c r="I32" s="71"/>
      <c r="J32" s="71"/>
      <c r="K32" s="71"/>
      <c r="L32" s="71"/>
      <c r="M32" s="71"/>
      <c r="N32" s="71"/>
    </row>
    <row r="34" spans="4:14" x14ac:dyDescent="0.25">
      <c r="D34" s="73" t="s">
        <v>5</v>
      </c>
      <c r="E34" s="73" t="s">
        <v>25</v>
      </c>
      <c r="F34" s="73" t="s">
        <v>26</v>
      </c>
      <c r="H34" s="73" t="s">
        <v>12</v>
      </c>
      <c r="I34" s="73" t="s">
        <v>25</v>
      </c>
      <c r="J34" s="73" t="s">
        <v>26</v>
      </c>
      <c r="L34" s="73" t="s">
        <v>17</v>
      </c>
      <c r="M34" s="73" t="s">
        <v>25</v>
      </c>
      <c r="N34" s="73" t="s">
        <v>26</v>
      </c>
    </row>
    <row r="35" spans="4:14" x14ac:dyDescent="0.25">
      <c r="D35" s="74">
        <v>1</v>
      </c>
      <c r="E35" s="74" t="str" cm="1">
        <f t="array" aca="1" ref="E35" ca="1">IF(F35="","",INDEX(Dashboard!$J:$J,MATCH(einkommen_header_row+Berechnungen!D35,Dashboard!$X:$X,0)))</f>
        <v>Lohn (Netto)</v>
      </c>
      <c r="F35" s="77" cm="1">
        <f t="array" aca="1" ref="F35" ca="1">IF(D35&gt;COUNTA(Einkommen[]),"",
  IF(INDEX(Dashboard!$K:$K,MATCH(einkommen_header_row+Berechnungen!D35,Dashboard!$X:$X,0))=0,"",
     INDEX(Dashboard!$K:$K,MATCH(einkommen_header_row+Berechnungen!D35,Dashboard!$X:$X,0))))</f>
        <v>4500</v>
      </c>
      <c r="H35" s="74">
        <v>1</v>
      </c>
      <c r="I35" s="74" t="str" cm="1">
        <f t="array" aca="1" ref="I35" ca="1">IF(J35="","",INDEX(Dashboard!$J:$J,MATCH(ausgaben_header_row+Berechnungen!H35,Dashboard!$X:$X,0)))</f>
        <v>Miete</v>
      </c>
      <c r="J35" s="77" cm="1">
        <f t="array" aca="1" ref="J35" ca="1">IF(H35&gt;COUNTA(Ausgaben[]),"",
  IF(INDEX(Dashboard!$K:$K,MATCH(ausgaben_header_row+Berechnungen!H35,Dashboard!$X:$X,0))=0,"",
     INDEX(Dashboard!$K:$K,MATCH(ausgaben_header_row+Berechnungen!H35,Dashboard!$X:$X,0))))</f>
        <v>1200</v>
      </c>
      <c r="L35" s="74">
        <v>1</v>
      </c>
      <c r="M35" s="74" t="str" cm="1">
        <f t="array" aca="1" ref="M35" ca="1">IF(N35="","",INDEX(Dashboard!$J:$J,MATCH(werte_header_row+Berechnungen!L35,Dashboard!$X:$X,0)))</f>
        <v>Depot</v>
      </c>
      <c r="N35" s="77" cm="1">
        <f t="array" aca="1" ref="N35" ca="1">IF(L35&gt;COUNTA(Vermögenswerte[]),"",
  IF(INDEX(Dashboard!$K:$K,MATCH(werte_header_row+Berechnungen!L35,Dashboard!$X:$X,0))=0,"",
     INDEX(Dashboard!$K:$K,MATCH(werte_header_row+Berechnungen!L35,Dashboard!$X:$X,0))))</f>
        <v>600</v>
      </c>
    </row>
    <row r="36" spans="4:14" x14ac:dyDescent="0.25">
      <c r="D36" s="74">
        <v>2</v>
      </c>
      <c r="E36" s="74" t="str" cm="1">
        <f t="array" aca="1" ref="E36" ca="1">IF(F36="","",INDEX(Dashboard!$J:$J,MATCH(einkommen_header_row+Berechnungen!D36,Dashboard!$X:$X,0)))</f>
        <v>Nebeneinkünfte</v>
      </c>
      <c r="F36" s="77" cm="1">
        <f t="array" aca="1" ref="F36" ca="1">IF(D36&gt;COUNTA(Einkommen[]),"",
  IF(INDEX(Dashboard!$K:$K,MATCH(einkommen_header_row+Berechnungen!D36,Dashboard!$X:$X,0))=0,"",
     INDEX(Dashboard!$K:$K,MATCH(einkommen_header_row+Berechnungen!D36,Dashboard!$X:$X,0))))</f>
        <v>1500</v>
      </c>
      <c r="H36" s="74">
        <v>2</v>
      </c>
      <c r="I36" s="74" t="str" cm="1">
        <f t="array" aca="1" ref="I36" ca="1">IF(J36="","",INDEX(Dashboard!$J:$J,MATCH(ausgaben_header_row+Berechnungen!H36,Dashboard!$X:$X,0)))</f>
        <v>Essen</v>
      </c>
      <c r="J36" s="77" cm="1">
        <f t="array" aca="1" ref="J36" ca="1">IF(H36&gt;COUNTA(Ausgaben[]),"",
  IF(INDEX(Dashboard!$K:$K,MATCH(ausgaben_header_row+Berechnungen!H36,Dashboard!$X:$X,0))=0,"",
     INDEX(Dashboard!$K:$K,MATCH(ausgaben_header_row+Berechnungen!H36,Dashboard!$X:$X,0))))</f>
        <v>500</v>
      </c>
      <c r="L36" s="74">
        <v>2</v>
      </c>
      <c r="M36" s="74" t="str" cm="1">
        <f t="array" aca="1" ref="M36" ca="1">IF(N36="","",INDEX(Dashboard!$J:$J,MATCH(werte_header_row+Berechnungen!L36,Dashboard!$X:$X,0)))</f>
        <v>Altersvorsorge</v>
      </c>
      <c r="N36" s="77" cm="1">
        <f t="array" aca="1" ref="N36" ca="1">IF(L36&gt;COUNTA(Vermögenswerte[]),"",
  IF(INDEX(Dashboard!$K:$K,MATCH(werte_header_row+Berechnungen!L36,Dashboard!$X:$X,0))=0,"",
     INDEX(Dashboard!$K:$K,MATCH(werte_header_row+Berechnungen!L36,Dashboard!$X:$X,0))))</f>
        <v>400</v>
      </c>
    </row>
    <row r="37" spans="4:14" x14ac:dyDescent="0.25">
      <c r="D37" s="74">
        <v>3</v>
      </c>
      <c r="E37" s="74" t="str" cm="1">
        <f t="array" aca="1" ref="E37" ca="1">IF(F37="","",INDEX(Dashboard!$J:$J,MATCH(einkommen_header_row+Berechnungen!D37,Dashboard!$X:$X,0)))</f>
        <v>Dividenden</v>
      </c>
      <c r="F37" s="77" cm="1">
        <f t="array" aca="1" ref="F37" ca="1">IF(D37&gt;COUNTA(Einkommen[]),"",
  IF(INDEX(Dashboard!$K:$K,MATCH(einkommen_header_row+Berechnungen!D37,Dashboard!$X:$X,0))=0,"",
     INDEX(Dashboard!$K:$K,MATCH(einkommen_header_row+Berechnungen!D37,Dashboard!$X:$X,0))))</f>
        <v>150</v>
      </c>
      <c r="H37" s="74">
        <v>3</v>
      </c>
      <c r="I37" s="74" t="str" cm="1">
        <f t="array" aca="1" ref="I37" ca="1">IF(J37="","",INDEX(Dashboard!$J:$J,MATCH(ausgaben_header_row+Berechnungen!H37,Dashboard!$X:$X,0)))</f>
        <v>Nebenkosten</v>
      </c>
      <c r="J37" s="77" cm="1">
        <f t="array" aca="1" ref="J37" ca="1">IF(H37&gt;COUNTA(Ausgaben[]),"",
  IF(INDEX(Dashboard!$K:$K,MATCH(ausgaben_header_row+Berechnungen!H37,Dashboard!$X:$X,0))=0,"",
     INDEX(Dashboard!$K:$K,MATCH(ausgaben_header_row+Berechnungen!H37,Dashboard!$X:$X,0))))</f>
        <v>450</v>
      </c>
      <c r="L37" s="74">
        <v>3</v>
      </c>
      <c r="M37" s="74" t="str" cm="1">
        <f t="array" aca="1" ref="M37" ca="1">IF(N37="","",INDEX(Dashboard!$J:$J,MATCH(werte_header_row+Berechnungen!L37,Dashboard!$X:$X,0)))</f>
        <v>Gold</v>
      </c>
      <c r="N37" s="77" cm="1">
        <f t="array" aca="1" ref="N37" ca="1">IF(L37&gt;COUNTA(Vermögenswerte[]),"",
  IF(INDEX(Dashboard!$K:$K,MATCH(werte_header_row+Berechnungen!L37,Dashboard!$X:$X,0))=0,"",
     INDEX(Dashboard!$K:$K,MATCH(werte_header_row+Berechnungen!L37,Dashboard!$X:$X,0))))</f>
        <v>200</v>
      </c>
    </row>
    <row r="38" spans="4:14" x14ac:dyDescent="0.25">
      <c r="D38" s="74">
        <v>4</v>
      </c>
      <c r="E38" s="74" t="str" cm="1">
        <f t="array" ref="E38">IF(F38="","",INDEX(Dashboard!$J:$J,MATCH(einkommen_header_row+Berechnungen!D38,Dashboard!$X:$X,0)))</f>
        <v/>
      </c>
      <c r="F38" s="77" t="str" cm="1">
        <f t="array" ref="F38">IF(D38&gt;COUNTA(Einkommen[]),"",
  IF(INDEX(Dashboard!$K:$K,MATCH(einkommen_header_row+Berechnungen!D38,Dashboard!$X:$X,0))=0,"",
     INDEX(Dashboard!$K:$K,MATCH(einkommen_header_row+Berechnungen!D38,Dashboard!$X:$X,0))))</f>
        <v/>
      </c>
      <c r="H38" s="74">
        <v>4</v>
      </c>
      <c r="I38" s="74" t="str" cm="1">
        <f t="array" aca="1" ref="I38" ca="1">IF(J38="","",INDEX(Dashboard!$J:$J,MATCH(ausgaben_header_row+Berechnungen!H38,Dashboard!$X:$X,0)))</f>
        <v>Haustiere</v>
      </c>
      <c r="J38" s="77" cm="1">
        <f t="array" aca="1" ref="J38" ca="1">IF(H38&gt;COUNTA(Ausgaben[]),"",
  IF(INDEX(Dashboard!$K:$K,MATCH(ausgaben_header_row+Berechnungen!H38,Dashboard!$X:$X,0))=0,"",
     INDEX(Dashboard!$K:$K,MATCH(ausgaben_header_row+Berechnungen!H38,Dashboard!$X:$X,0))))</f>
        <v>200</v>
      </c>
      <c r="L38" s="74">
        <v>4</v>
      </c>
      <c r="M38" s="74" t="str" cm="1">
        <f t="array" aca="1" ref="M38" ca="1">IF(N38="","",INDEX(Dashboard!$J:$J,MATCH(werte_header_row+Berechnungen!L38,Dashboard!$X:$X,0)))</f>
        <v/>
      </c>
      <c r="N38" s="77" t="str" cm="1">
        <f t="array" aca="1" ref="N38" ca="1">IF(L38&gt;COUNTA(Vermögenswerte[]),"",
  IF(INDEX(Dashboard!$K:$K,MATCH(werte_header_row+Berechnungen!L38,Dashboard!$X:$X,0))=0,"",
     INDEX(Dashboard!$K:$K,MATCH(werte_header_row+Berechnungen!L38,Dashboard!$X:$X,0))))</f>
        <v/>
      </c>
    </row>
    <row r="39" spans="4:14" x14ac:dyDescent="0.25">
      <c r="D39" s="74">
        <v>5</v>
      </c>
      <c r="E39" s="74" t="str" cm="1">
        <f t="array" ref="E39">IF(F39="","",INDEX(Dashboard!$J:$J,MATCH(einkommen_header_row+Berechnungen!D39,Dashboard!$X:$X,0)))</f>
        <v/>
      </c>
      <c r="F39" s="77" t="str" cm="1">
        <f t="array" ref="F39">IF(D39&gt;COUNTA(Einkommen[]),"",
  IF(INDEX(Dashboard!$K:$K,MATCH(einkommen_header_row+Berechnungen!D39,Dashboard!$X:$X,0))=0,"",
     INDEX(Dashboard!$K:$K,MATCH(einkommen_header_row+Berechnungen!D39,Dashboard!$X:$X,0))))</f>
        <v/>
      </c>
      <c r="H39" s="74">
        <v>5</v>
      </c>
      <c r="I39" s="74" t="str" cm="1">
        <f t="array" aca="1" ref="I39" ca="1">IF(J39="","",INDEX(Dashboard!$J:$J,MATCH(ausgaben_header_row+Berechnungen!H39,Dashboard!$X:$X,0)))</f>
        <v>Pflege</v>
      </c>
      <c r="J39" s="77" cm="1">
        <f t="array" aca="1" ref="J39" ca="1">IF(H39&gt;COUNTA(Ausgaben[]),"",
  IF(INDEX(Dashboard!$K:$K,MATCH(ausgaben_header_row+Berechnungen!H39,Dashboard!$X:$X,0))=0,"",
     INDEX(Dashboard!$K:$K,MATCH(ausgaben_header_row+Berechnungen!H39,Dashboard!$X:$X,0))))</f>
        <v>200</v>
      </c>
      <c r="L39" s="74">
        <v>5</v>
      </c>
      <c r="M39" s="74" t="str" cm="1">
        <f t="array" aca="1" ref="M39" ca="1">IF(N39="","",INDEX(Dashboard!$J:$J,MATCH(werte_header_row+Berechnungen!L39,Dashboard!$X:$X,0)))</f>
        <v/>
      </c>
      <c r="N39" s="77" t="str" cm="1">
        <f t="array" aca="1" ref="N39" ca="1">IF(L39&gt;COUNTA(Vermögenswerte[]),"",
  IF(INDEX(Dashboard!$K:$K,MATCH(werte_header_row+Berechnungen!L39,Dashboard!$X:$X,0))=0,"",
     INDEX(Dashboard!$K:$K,MATCH(werte_header_row+Berechnungen!L39,Dashboard!$X:$X,0))))</f>
        <v/>
      </c>
    </row>
    <row r="40" spans="4:14" ht="15.75" thickBot="1" x14ac:dyDescent="0.3">
      <c r="D40" s="75">
        <v>6</v>
      </c>
      <c r="E40" s="75" t="str">
        <f ca="1">IF(F40="","","Andere")</f>
        <v/>
      </c>
      <c r="F40" s="79" t="str">
        <f ca="1">IF(F41-SUM(F35:F39)=0,"",F41-SUM(F35:F39))</f>
        <v/>
      </c>
      <c r="H40" s="75">
        <v>6</v>
      </c>
      <c r="I40" s="75" t="str">
        <f ca="1">IF(J40="","","Andere")</f>
        <v>Andere</v>
      </c>
      <c r="J40" s="79">
        <f ca="1">IF(J41-SUM(J35:J39)=0,"",J41-SUM(J35:J39))</f>
        <v>400</v>
      </c>
      <c r="L40" s="75">
        <v>6</v>
      </c>
      <c r="M40" s="75" t="str">
        <f ca="1">IF(N40="","","Andere")</f>
        <v/>
      </c>
      <c r="N40" s="79" t="str">
        <f ca="1">IF(N41-SUM(N35:N39)=0,"",N41-SUM(N35:N39))</f>
        <v/>
      </c>
    </row>
    <row r="41" spans="4:14" ht="15.75" thickTop="1" x14ac:dyDescent="0.25">
      <c r="D41" s="74"/>
      <c r="E41" s="76" t="s">
        <v>7</v>
      </c>
      <c r="F41" s="78" cm="1">
        <f t="array" aca="1" ref="F41" ca="1">INDEX(Dashboard!$K:$K,MATCH(einkommen_total_row,Dashboard!$X:$X,0))</f>
        <v>6150</v>
      </c>
      <c r="H41" s="74"/>
      <c r="I41" s="76" t="s">
        <v>7</v>
      </c>
      <c r="J41" s="78" cm="1">
        <f t="array" aca="1" ref="J41" ca="1">INDEX(Dashboard!$K:$K,MATCH(ausgaben_total_row,Dashboard!$X:$X,0))</f>
        <v>2950</v>
      </c>
      <c r="L41" s="74"/>
      <c r="M41" s="76" t="s">
        <v>7</v>
      </c>
      <c r="N41" s="78" cm="1">
        <f t="array" aca="1" ref="N41" ca="1">INDEX(Dashboard!$K:$K,MATCH(werte_total_row,Dashboard!$X:$X,0))</f>
        <v>1200</v>
      </c>
    </row>
    <row r="47" spans="4:14" x14ac:dyDescent="0.25">
      <c r="D47" s="72" t="s">
        <v>82</v>
      </c>
      <c r="E47" s="71"/>
      <c r="F47" s="71"/>
      <c r="G47" s="71"/>
      <c r="H47" s="71"/>
      <c r="I47" s="71"/>
      <c r="J47" s="71"/>
      <c r="K47" s="71"/>
      <c r="L47" s="71"/>
      <c r="M47" s="71"/>
      <c r="N47" s="71"/>
    </row>
    <row r="49" spans="4:18" x14ac:dyDescent="0.25">
      <c r="D49" s="90" t="s">
        <v>97</v>
      </c>
      <c r="E49" s="91" t="b">
        <v>1</v>
      </c>
    </row>
    <row r="50" spans="4:18" x14ac:dyDescent="0.25">
      <c r="D50" s="90" t="s">
        <v>98</v>
      </c>
      <c r="E50" s="91" t="b">
        <v>1</v>
      </c>
    </row>
    <row r="51" spans="4:18" x14ac:dyDescent="0.25">
      <c r="D51" s="90" t="s">
        <v>99</v>
      </c>
      <c r="E51" s="91" t="b">
        <v>1</v>
      </c>
    </row>
    <row r="52" spans="4:18" x14ac:dyDescent="0.25">
      <c r="D52" s="90" t="s">
        <v>100</v>
      </c>
      <c r="E52" s="91" t="b">
        <v>1</v>
      </c>
    </row>
    <row r="53" spans="4:18" x14ac:dyDescent="0.25">
      <c r="M53" s="129" t="s">
        <v>92</v>
      </c>
      <c r="N53" s="129"/>
      <c r="O53" s="129"/>
      <c r="P53" s="130" t="s">
        <v>96</v>
      </c>
      <c r="Q53" s="130"/>
      <c r="R53" s="130"/>
    </row>
    <row r="54" spans="4:18" s="76" customFormat="1" x14ac:dyDescent="0.25">
      <c r="D54" s="89" t="s">
        <v>83</v>
      </c>
      <c r="E54" s="89" t="s">
        <v>84</v>
      </c>
      <c r="F54" s="89" t="s">
        <v>85</v>
      </c>
      <c r="G54" s="89" t="s">
        <v>86</v>
      </c>
      <c r="H54" s="89" t="s">
        <v>87</v>
      </c>
      <c r="I54" s="89" t="s">
        <v>88</v>
      </c>
      <c r="J54" s="89" t="s">
        <v>89</v>
      </c>
      <c r="K54" s="89" t="s">
        <v>90</v>
      </c>
      <c r="L54" s="89" t="s">
        <v>91</v>
      </c>
      <c r="M54" s="89" t="s">
        <v>93</v>
      </c>
      <c r="N54" s="89" t="s">
        <v>94</v>
      </c>
      <c r="O54" s="89" t="s">
        <v>95</v>
      </c>
      <c r="P54" s="89" t="s">
        <v>93</v>
      </c>
      <c r="Q54" s="89" t="s">
        <v>94</v>
      </c>
      <c r="R54" s="89" t="s">
        <v>95</v>
      </c>
    </row>
    <row r="55" spans="4:18" x14ac:dyDescent="0.25">
      <c r="D55" s="131">
        <f ca="1">DATE(selected_year,1,1)</f>
        <v>46023</v>
      </c>
      <c r="E55" s="87" t="s">
        <v>5</v>
      </c>
      <c r="F55" s="87">
        <f ca="1">MONTH(D55)</f>
        <v>1</v>
      </c>
      <c r="G55" s="87">
        <f>IF(selected_period="Gesamtjahr",1,IF(selected_period=cc_month_number,1,0))</f>
        <v>1</v>
      </c>
      <c r="H55" s="87">
        <f>1*$E$49</f>
        <v>1</v>
      </c>
      <c r="I55" s="87">
        <f>1*$E$52</f>
        <v>1</v>
      </c>
      <c r="J55" s="92" cm="1">
        <f t="array" aca="1" ref="J55" ca="1">SUM(Tracking[Summe]*(Tracking[Typ]=cc_type)*(YEAR(Tracking[Effektivdatum])=selected_year)*(MONTH(Tracking[Effektivdatum])=cc_month_number))</f>
        <v>5650</v>
      </c>
      <c r="K55" s="92" cm="1">
        <f t="array" aca="1" ref="K55" ca="1">INDEX('Budget Planung'!$E:$EM,einkommen_total_row,
 MATCH(DATE(selected_year,cc_month_number,1),'Budget Planung'!$E$9:$EM$9,0))</f>
        <v>4750</v>
      </c>
      <c r="L55" s="92">
        <f ca="1">cc_budget-cc_tracked</f>
        <v>-900</v>
      </c>
      <c r="M55" s="92">
        <f t="shared" ref="M55:M102" ca="1" si="0">cc_in_focus*cc_show_type*MIN(cc_tracked,cc_budget)</f>
        <v>4750</v>
      </c>
      <c r="N55" s="92">
        <f t="shared" ref="N55:N102" ca="1" si="1">cc_in_focus*cc_show_type*cc_show_rem_budget*IF(cc_delta&gt;0,cc_delta,0)</f>
        <v>0</v>
      </c>
      <c r="O55" s="92">
        <f t="shared" ref="O55:O102" ca="1" si="2">cc_in_focus*cc_show_type*IF(cc_delta&lt;0,ABS(cc_delta),0)</f>
        <v>900</v>
      </c>
      <c r="P55" s="92">
        <f ca="1">NOT(cc_in_focus)*cc_show_type*MIN(cc_tracked,cc_budget)</f>
        <v>0</v>
      </c>
      <c r="Q55" s="92">
        <f ca="1">NOT(cc_in_focus)*cc_show_type*cc_show_rem_budget*IF(cc_delta&gt;0,cc_delta,0)</f>
        <v>0</v>
      </c>
      <c r="R55" s="92">
        <f ca="1">NOT(cc_in_focus)*cc_show_type*IF(cc_delta&lt;0,ABS(cc_delta),0)</f>
        <v>0</v>
      </c>
    </row>
    <row r="56" spans="4:18" x14ac:dyDescent="0.25">
      <c r="D56" s="131"/>
      <c r="E56" s="87" t="s">
        <v>12</v>
      </c>
      <c r="F56" s="87">
        <f ca="1">MONTH(D55)</f>
        <v>1</v>
      </c>
      <c r="G56" s="87">
        <f>IF(selected_period="Gesamtjahr",1,IF(selected_period=cc_month_number,1,0))</f>
        <v>1</v>
      </c>
      <c r="H56" s="87">
        <f>1*$E$50</f>
        <v>1</v>
      </c>
      <c r="I56" s="87">
        <f t="shared" ref="I56:I57" si="3">1*$E$52</f>
        <v>1</v>
      </c>
      <c r="J56" s="92" cm="1">
        <f t="array" aca="1" ref="J56" ca="1">SUM(Tracking[Summe]*(Tracking[Typ]=cc_type)*(YEAR(Tracking[Effektivdatum])=selected_year)*(MONTH(Tracking[Effektivdatum])=cc_month_number))</f>
        <v>2650</v>
      </c>
      <c r="K56" s="92" cm="1">
        <f t="array" aca="1" ref="K56" ca="1">INDEX('Budget Planung'!$E:$EM,ausgaben_total_row,
 MATCH(DATE(selected_year,cc_month_number,1),'Budget Planung'!$E$9:$EM$9,0))</f>
        <v>3000</v>
      </c>
      <c r="L56" s="92">
        <f ca="1">cc_budget-cc_tracked</f>
        <v>350</v>
      </c>
      <c r="M56" s="92">
        <f t="shared" ca="1" si="0"/>
        <v>2650</v>
      </c>
      <c r="N56" s="92">
        <f t="shared" ca="1" si="1"/>
        <v>350</v>
      </c>
      <c r="O56" s="92">
        <f t="shared" ca="1" si="2"/>
        <v>0</v>
      </c>
      <c r="P56" s="92">
        <f ca="1">NOT(cc_in_focus)*cc_show_type*MIN(cc_tracked,cc_budget)</f>
        <v>0</v>
      </c>
      <c r="Q56" s="92">
        <f ca="1">NOT(cc_in_focus)*cc_show_type*cc_show_rem_budget*IF(cc_delta&gt;0,cc_delta,0)</f>
        <v>0</v>
      </c>
      <c r="R56" s="92">
        <f ca="1">NOT(cc_in_focus)*cc_show_type*IF(cc_delta&lt;0,ABS(cc_delta),0)</f>
        <v>0</v>
      </c>
    </row>
    <row r="57" spans="4:18" x14ac:dyDescent="0.25">
      <c r="D57" s="131"/>
      <c r="E57" s="87" t="s">
        <v>17</v>
      </c>
      <c r="F57" s="87">
        <f ca="1">MONTH(D55)</f>
        <v>1</v>
      </c>
      <c r="G57" s="87">
        <f>IF(selected_period="Gesamtjahr",1,IF(selected_period=cc_month_number,1,0))</f>
        <v>1</v>
      </c>
      <c r="H57" s="87">
        <f>1*$E$51</f>
        <v>1</v>
      </c>
      <c r="I57" s="87">
        <f t="shared" si="3"/>
        <v>1</v>
      </c>
      <c r="J57" s="92" cm="1">
        <f t="array" aca="1" ref="J57" ca="1">SUM(Tracking[Summe]*(Tracking[Typ]=cc_type)*(YEAR(Tracking[Effektivdatum])=selected_year)*(MONTH(Tracking[Effektivdatum])=cc_month_number))</f>
        <v>700</v>
      </c>
      <c r="K57" s="92" cm="1">
        <f t="array" aca="1" ref="K57" ca="1">INDEX('Budget Planung'!$E:$EM,werte_total_row,
 MATCH(DATE(selected_year,cc_month_number,1),'Budget Planung'!$E$9:$EM$9,0))</f>
        <v>1750</v>
      </c>
      <c r="L57" s="92">
        <f ca="1">cc_budget-cc_tracked</f>
        <v>1050</v>
      </c>
      <c r="M57" s="92">
        <f t="shared" ca="1" si="0"/>
        <v>700</v>
      </c>
      <c r="N57" s="92">
        <f t="shared" ca="1" si="1"/>
        <v>1050</v>
      </c>
      <c r="O57" s="92">
        <f t="shared" ca="1" si="2"/>
        <v>0</v>
      </c>
      <c r="P57" s="92">
        <f ca="1">NOT(cc_in_focus)*cc_show_type*MIN(cc_tracked,cc_budget)</f>
        <v>0</v>
      </c>
      <c r="Q57" s="92">
        <f ca="1">NOT(cc_in_focus)*cc_show_type*cc_show_rem_budget*IF(cc_delta&gt;0,cc_delta,0)</f>
        <v>0</v>
      </c>
      <c r="R57" s="92">
        <f ca="1">NOT(cc_in_focus)*cc_show_type*IF(cc_delta&lt;0,ABS(cc_delta),0)</f>
        <v>0</v>
      </c>
    </row>
    <row r="58" spans="4:18" x14ac:dyDescent="0.25">
      <c r="D58" s="132"/>
      <c r="E58" s="88"/>
      <c r="F58" s="87"/>
      <c r="G58" s="88"/>
      <c r="H58" s="88"/>
      <c r="I58" s="88"/>
      <c r="J58" s="93"/>
      <c r="K58" s="93"/>
      <c r="L58" s="93"/>
      <c r="M58" s="92">
        <f t="shared" si="0"/>
        <v>0</v>
      </c>
      <c r="N58" s="92">
        <f t="shared" si="1"/>
        <v>0</v>
      </c>
      <c r="O58" s="92">
        <f t="shared" si="2"/>
        <v>0</v>
      </c>
      <c r="P58" s="93"/>
      <c r="Q58" s="93"/>
      <c r="R58" s="93"/>
    </row>
    <row r="59" spans="4:18" x14ac:dyDescent="0.25">
      <c r="D59" s="133">
        <f ca="1">DATE(selected_year,2,1)</f>
        <v>46054</v>
      </c>
      <c r="E59" s="86" t="s">
        <v>5</v>
      </c>
      <c r="F59" s="87">
        <f t="shared" ref="F59" ca="1" si="4">MONTH(D59)</f>
        <v>2</v>
      </c>
      <c r="G59" s="87">
        <f>IF(selected_period="Gesamtjahr",1,IF(selected_period=cc_month_number,1,0))</f>
        <v>1</v>
      </c>
      <c r="H59" s="87">
        <f t="shared" ref="H59" si="5">1*$E$49</f>
        <v>1</v>
      </c>
      <c r="I59" s="87">
        <f t="shared" ref="I59:I101" si="6">1*$E$52</f>
        <v>1</v>
      </c>
      <c r="J59" s="92" cm="1">
        <f t="array" aca="1" ref="J59" ca="1">SUM(Tracking[Summe]*(Tracking[Typ]=cc_type)*(YEAR(Tracking[Effektivdatum])=selected_year)*(MONTH(Tracking[Effektivdatum])=cc_month_number))</f>
        <v>500</v>
      </c>
      <c r="K59" s="92" cm="1">
        <f t="array" aca="1" ref="K59" ca="1">INDEX('Budget Planung'!$E:$EM,einkommen_total_row,
 MATCH(DATE(selected_year,cc_month_number,1),'Budget Planung'!$E$9:$EM$9,0))</f>
        <v>4650</v>
      </c>
      <c r="L59" s="92">
        <f ca="1">cc_budget-cc_tracked</f>
        <v>4150</v>
      </c>
      <c r="M59" s="92">
        <f t="shared" ca="1" si="0"/>
        <v>500</v>
      </c>
      <c r="N59" s="92">
        <f t="shared" ca="1" si="1"/>
        <v>4150</v>
      </c>
      <c r="O59" s="92">
        <f t="shared" ca="1" si="2"/>
        <v>0</v>
      </c>
      <c r="P59" s="92">
        <f ca="1">NOT(cc_in_focus)*cc_show_type*MIN(cc_tracked,cc_budget)</f>
        <v>0</v>
      </c>
      <c r="Q59" s="92">
        <f ca="1">NOT(cc_in_focus)*cc_show_type*cc_show_rem_budget*IF(cc_delta&gt;0,cc_delta,0)</f>
        <v>0</v>
      </c>
      <c r="R59" s="92">
        <f ca="1">NOT(cc_in_focus)*cc_show_type*IF(cc_delta&lt;0,ABS(cc_delta),0)</f>
        <v>0</v>
      </c>
    </row>
    <row r="60" spans="4:18" x14ac:dyDescent="0.25">
      <c r="D60" s="131"/>
      <c r="E60" s="87" t="s">
        <v>12</v>
      </c>
      <c r="F60" s="87">
        <f t="shared" ref="F60" ca="1" si="7">MONTH(D59)</f>
        <v>2</v>
      </c>
      <c r="G60" s="87">
        <f>IF(selected_period="Gesamtjahr",1,IF(selected_period=cc_month_number,1,0))</f>
        <v>1</v>
      </c>
      <c r="H60" s="87">
        <f t="shared" ref="H60" si="8">1*$E$50</f>
        <v>1</v>
      </c>
      <c r="I60" s="87">
        <f t="shared" si="6"/>
        <v>1</v>
      </c>
      <c r="J60" s="92" cm="1">
        <f t="array" aca="1" ref="J60" ca="1">SUM(Tracking[Summe]*(Tracking[Typ]=cc_type)*(YEAR(Tracking[Effektivdatum])=selected_year)*(MONTH(Tracking[Effektivdatum])=cc_month_number))</f>
        <v>300</v>
      </c>
      <c r="K60" s="92" cm="1">
        <f t="array" aca="1" ref="K60" ca="1">INDEX('Budget Planung'!$E:$EM,ausgaben_total_row,
 MATCH(DATE(selected_year,cc_month_number,1),'Budget Planung'!$E$9:$EM$9,0))</f>
        <v>3000</v>
      </c>
      <c r="L60" s="92">
        <f ca="1">cc_budget-cc_tracked</f>
        <v>2700</v>
      </c>
      <c r="M60" s="92">
        <f t="shared" ca="1" si="0"/>
        <v>300</v>
      </c>
      <c r="N60" s="92">
        <f t="shared" ca="1" si="1"/>
        <v>2700</v>
      </c>
      <c r="O60" s="92">
        <f t="shared" ca="1" si="2"/>
        <v>0</v>
      </c>
      <c r="P60" s="92">
        <f ca="1">NOT(cc_in_focus)*cc_show_type*MIN(cc_tracked,cc_budget)</f>
        <v>0</v>
      </c>
      <c r="Q60" s="92">
        <f ca="1">NOT(cc_in_focus)*cc_show_type*cc_show_rem_budget*IF(cc_delta&gt;0,cc_delta,0)</f>
        <v>0</v>
      </c>
      <c r="R60" s="92">
        <f ca="1">NOT(cc_in_focus)*cc_show_type*IF(cc_delta&lt;0,ABS(cc_delta),0)</f>
        <v>0</v>
      </c>
    </row>
    <row r="61" spans="4:18" x14ac:dyDescent="0.25">
      <c r="D61" s="131"/>
      <c r="E61" s="87" t="s">
        <v>17</v>
      </c>
      <c r="F61" s="87">
        <f t="shared" ref="F61" ca="1" si="9">MONTH(D59)</f>
        <v>2</v>
      </c>
      <c r="G61" s="87">
        <f>IF(selected_period="Gesamtjahr",1,IF(selected_period=cc_month_number,1,0))</f>
        <v>1</v>
      </c>
      <c r="H61" s="87">
        <f t="shared" ref="H61" si="10">1*$E$51</f>
        <v>1</v>
      </c>
      <c r="I61" s="87">
        <f t="shared" si="6"/>
        <v>1</v>
      </c>
      <c r="J61" s="92" cm="1">
        <f t="array" aca="1" ref="J61" ca="1">SUM(Tracking[Summe]*(Tracking[Typ]=cc_type)*(YEAR(Tracking[Effektivdatum])=selected_year)*(MONTH(Tracking[Effektivdatum])=cc_month_number))</f>
        <v>500</v>
      </c>
      <c r="K61" s="92" cm="1">
        <f t="array" aca="1" ref="K61" ca="1">INDEX('Budget Planung'!$E:$EM,werte_total_row,
 MATCH(DATE(selected_year,cc_month_number,1),'Budget Planung'!$E$9:$EM$9,0))</f>
        <v>1650</v>
      </c>
      <c r="L61" s="92">
        <f ca="1">cc_budget-cc_tracked</f>
        <v>1150</v>
      </c>
      <c r="M61" s="92">
        <f t="shared" ca="1" si="0"/>
        <v>500</v>
      </c>
      <c r="N61" s="92">
        <f t="shared" ca="1" si="1"/>
        <v>1150</v>
      </c>
      <c r="O61" s="92">
        <f t="shared" ca="1" si="2"/>
        <v>0</v>
      </c>
      <c r="P61" s="92">
        <f ca="1">NOT(cc_in_focus)*cc_show_type*MIN(cc_tracked,cc_budget)</f>
        <v>0</v>
      </c>
      <c r="Q61" s="92">
        <f ca="1">NOT(cc_in_focus)*cc_show_type*cc_show_rem_budget*IF(cc_delta&gt;0,cc_delta,0)</f>
        <v>0</v>
      </c>
      <c r="R61" s="92">
        <f ca="1">NOT(cc_in_focus)*cc_show_type*IF(cc_delta&lt;0,ABS(cc_delta),0)</f>
        <v>0</v>
      </c>
    </row>
    <row r="62" spans="4:18" x14ac:dyDescent="0.25">
      <c r="D62" s="132"/>
      <c r="E62" s="88"/>
      <c r="F62" s="87"/>
      <c r="G62" s="88"/>
      <c r="H62" s="88"/>
      <c r="I62" s="88"/>
      <c r="J62" s="93"/>
      <c r="K62" s="93"/>
      <c r="L62" s="93"/>
      <c r="M62" s="92">
        <f t="shared" si="0"/>
        <v>0</v>
      </c>
      <c r="N62" s="92">
        <f t="shared" si="1"/>
        <v>0</v>
      </c>
      <c r="O62" s="92">
        <f t="shared" si="2"/>
        <v>0</v>
      </c>
      <c r="P62" s="93"/>
      <c r="Q62" s="93"/>
      <c r="R62" s="93"/>
    </row>
    <row r="63" spans="4:18" x14ac:dyDescent="0.25">
      <c r="D63" s="133">
        <f ca="1">DATE(selected_year,3,1)</f>
        <v>46082</v>
      </c>
      <c r="E63" s="86" t="s">
        <v>5</v>
      </c>
      <c r="F63" s="87">
        <f t="shared" ref="F63" ca="1" si="11">MONTH(D63)</f>
        <v>3</v>
      </c>
      <c r="G63" s="87">
        <f>IF(selected_period="Gesamtjahr",1,IF(selected_period=cc_month_number,1,0))</f>
        <v>1</v>
      </c>
      <c r="H63" s="87">
        <f t="shared" ref="H63" si="12">1*$E$49</f>
        <v>1</v>
      </c>
      <c r="I63" s="87">
        <f t="shared" ref="I63" si="13">1*$E$52</f>
        <v>1</v>
      </c>
      <c r="J63" s="92" cm="1">
        <f t="array" aca="1" ref="J63" ca="1">SUM(Tracking[Summe]*(Tracking[Typ]=cc_type)*(YEAR(Tracking[Effektivdatum])=selected_year)*(MONTH(Tracking[Effektivdatum])=cc_month_number))</f>
        <v>0</v>
      </c>
      <c r="K63" s="92" cm="1">
        <f t="array" aca="1" ref="K63" ca="1">INDEX('Budget Planung'!$E:$EM,einkommen_total_row,
 MATCH(DATE(selected_year,cc_month_number,1),'Budget Planung'!$E$9:$EM$9,0))</f>
        <v>4700</v>
      </c>
      <c r="L63" s="92">
        <f ca="1">cc_budget-cc_tracked</f>
        <v>4700</v>
      </c>
      <c r="M63" s="92">
        <f t="shared" ca="1" si="0"/>
        <v>0</v>
      </c>
      <c r="N63" s="92">
        <f t="shared" ca="1" si="1"/>
        <v>4700</v>
      </c>
      <c r="O63" s="92">
        <f t="shared" ca="1" si="2"/>
        <v>0</v>
      </c>
      <c r="P63" s="92">
        <f ca="1">NOT(cc_in_focus)*cc_show_type*MIN(cc_tracked,cc_budget)</f>
        <v>0</v>
      </c>
      <c r="Q63" s="92">
        <f ca="1">NOT(cc_in_focus)*cc_show_type*cc_show_rem_budget*IF(cc_delta&gt;0,cc_delta,0)</f>
        <v>0</v>
      </c>
      <c r="R63" s="92">
        <f ca="1">NOT(cc_in_focus)*cc_show_type*IF(cc_delta&lt;0,ABS(cc_delta),0)</f>
        <v>0</v>
      </c>
    </row>
    <row r="64" spans="4:18" x14ac:dyDescent="0.25">
      <c r="D64" s="131"/>
      <c r="E64" s="87" t="s">
        <v>12</v>
      </c>
      <c r="F64" s="87">
        <f t="shared" ref="F64" ca="1" si="14">MONTH(D63)</f>
        <v>3</v>
      </c>
      <c r="G64" s="87">
        <f>IF(selected_period="Gesamtjahr",1,IF(selected_period=cc_month_number,1,0))</f>
        <v>1</v>
      </c>
      <c r="H64" s="87">
        <f t="shared" ref="H64" si="15">1*$E$50</f>
        <v>1</v>
      </c>
      <c r="I64" s="87">
        <f t="shared" si="6"/>
        <v>1</v>
      </c>
      <c r="J64" s="92" cm="1">
        <f t="array" aca="1" ref="J64" ca="1">SUM(Tracking[Summe]*(Tracking[Typ]=cc_type)*(YEAR(Tracking[Effektivdatum])=selected_year)*(MONTH(Tracking[Effektivdatum])=cc_month_number))</f>
        <v>0</v>
      </c>
      <c r="K64" s="92" cm="1">
        <f t="array" aca="1" ref="K64" ca="1">INDEX('Budget Planung'!$E:$EM,ausgaben_total_row,
 MATCH(DATE(selected_year,cc_month_number,1),'Budget Planung'!$E$9:$EM$9,0))</f>
        <v>3150</v>
      </c>
      <c r="L64" s="92">
        <f ca="1">cc_budget-cc_tracked</f>
        <v>3150</v>
      </c>
      <c r="M64" s="92">
        <f t="shared" ca="1" si="0"/>
        <v>0</v>
      </c>
      <c r="N64" s="92">
        <f t="shared" ca="1" si="1"/>
        <v>3150</v>
      </c>
      <c r="O64" s="92">
        <f t="shared" ca="1" si="2"/>
        <v>0</v>
      </c>
      <c r="P64" s="92">
        <f ca="1">NOT(cc_in_focus)*cc_show_type*MIN(cc_tracked,cc_budget)</f>
        <v>0</v>
      </c>
      <c r="Q64" s="92">
        <f ca="1">NOT(cc_in_focus)*cc_show_type*cc_show_rem_budget*IF(cc_delta&gt;0,cc_delta,0)</f>
        <v>0</v>
      </c>
      <c r="R64" s="92">
        <f ca="1">NOT(cc_in_focus)*cc_show_type*IF(cc_delta&lt;0,ABS(cc_delta),0)</f>
        <v>0</v>
      </c>
    </row>
    <row r="65" spans="4:18" x14ac:dyDescent="0.25">
      <c r="D65" s="131"/>
      <c r="E65" s="87" t="s">
        <v>17</v>
      </c>
      <c r="F65" s="87">
        <f t="shared" ref="F65" ca="1" si="16">MONTH(D63)</f>
        <v>3</v>
      </c>
      <c r="G65" s="87">
        <f>IF(selected_period="Gesamtjahr",1,IF(selected_period=cc_month_number,1,0))</f>
        <v>1</v>
      </c>
      <c r="H65" s="87">
        <f t="shared" ref="H65" si="17">1*$E$51</f>
        <v>1</v>
      </c>
      <c r="I65" s="87">
        <f t="shared" si="6"/>
        <v>1</v>
      </c>
      <c r="J65" s="92" cm="1">
        <f t="array" aca="1" ref="J65" ca="1">SUM(Tracking[Summe]*(Tracking[Typ]=cc_type)*(YEAR(Tracking[Effektivdatum])=selected_year)*(MONTH(Tracking[Effektivdatum])=cc_month_number))</f>
        <v>0</v>
      </c>
      <c r="K65" s="92" cm="1">
        <f t="array" aca="1" ref="K65" ca="1">INDEX('Budget Planung'!$E:$EM,werte_total_row,
 MATCH(DATE(selected_year,cc_month_number,1),'Budget Planung'!$E$9:$EM$9,0))</f>
        <v>1550</v>
      </c>
      <c r="L65" s="92">
        <f ca="1">cc_budget-cc_tracked</f>
        <v>1550</v>
      </c>
      <c r="M65" s="92">
        <f t="shared" ca="1" si="0"/>
        <v>0</v>
      </c>
      <c r="N65" s="92">
        <f t="shared" ca="1" si="1"/>
        <v>1550</v>
      </c>
      <c r="O65" s="92">
        <f t="shared" ca="1" si="2"/>
        <v>0</v>
      </c>
      <c r="P65" s="92">
        <f ca="1">NOT(cc_in_focus)*cc_show_type*MIN(cc_tracked,cc_budget)</f>
        <v>0</v>
      </c>
      <c r="Q65" s="92">
        <f ca="1">NOT(cc_in_focus)*cc_show_type*cc_show_rem_budget*IF(cc_delta&gt;0,cc_delta,0)</f>
        <v>0</v>
      </c>
      <c r="R65" s="92">
        <f ca="1">NOT(cc_in_focus)*cc_show_type*IF(cc_delta&lt;0,ABS(cc_delta),0)</f>
        <v>0</v>
      </c>
    </row>
    <row r="66" spans="4:18" x14ac:dyDescent="0.25">
      <c r="D66" s="132"/>
      <c r="E66" s="88"/>
      <c r="F66" s="87"/>
      <c r="G66" s="88"/>
      <c r="H66" s="88"/>
      <c r="I66" s="88"/>
      <c r="J66" s="93"/>
      <c r="K66" s="93"/>
      <c r="L66" s="93"/>
      <c r="M66" s="92">
        <f t="shared" si="0"/>
        <v>0</v>
      </c>
      <c r="N66" s="92">
        <f t="shared" si="1"/>
        <v>0</v>
      </c>
      <c r="O66" s="92">
        <f t="shared" si="2"/>
        <v>0</v>
      </c>
      <c r="P66" s="93"/>
      <c r="Q66" s="93"/>
      <c r="R66" s="93"/>
    </row>
    <row r="67" spans="4:18" x14ac:dyDescent="0.25">
      <c r="D67" s="133">
        <f ca="1">DATE(selected_year,4,1)</f>
        <v>46113</v>
      </c>
      <c r="E67" s="86" t="s">
        <v>5</v>
      </c>
      <c r="F67" s="87">
        <f t="shared" ref="F67" ca="1" si="18">MONTH(D67)</f>
        <v>4</v>
      </c>
      <c r="G67" s="87">
        <f>IF(selected_period="Gesamtjahr",1,IF(selected_period=cc_month_number,1,0))</f>
        <v>1</v>
      </c>
      <c r="H67" s="87">
        <f t="shared" ref="H67" si="19">1*$E$49</f>
        <v>1</v>
      </c>
      <c r="I67" s="87">
        <f t="shared" ref="I67" si="20">1*$E$52</f>
        <v>1</v>
      </c>
      <c r="J67" s="92" cm="1">
        <f t="array" aca="1" ref="J67" ca="1">SUM(Tracking[Summe]*(Tracking[Typ]=cc_type)*(YEAR(Tracking[Effektivdatum])=selected_year)*(MONTH(Tracking[Effektivdatum])=cc_month_number))</f>
        <v>0</v>
      </c>
      <c r="K67" s="92" cm="1">
        <f t="array" aca="1" ref="K67" ca="1">INDEX('Budget Planung'!$E:$EM,einkommen_total_row,
 MATCH(DATE(selected_year,cc_month_number,1),'Budget Planung'!$E$9:$EM$9,0))</f>
        <v>5750</v>
      </c>
      <c r="L67" s="92">
        <f ca="1">cc_budget-cc_tracked</f>
        <v>5750</v>
      </c>
      <c r="M67" s="92">
        <f t="shared" ca="1" si="0"/>
        <v>0</v>
      </c>
      <c r="N67" s="92">
        <f t="shared" ca="1" si="1"/>
        <v>5750</v>
      </c>
      <c r="O67" s="92">
        <f t="shared" ca="1" si="2"/>
        <v>0</v>
      </c>
      <c r="P67" s="92">
        <f ca="1">NOT(cc_in_focus)*cc_show_type*MIN(cc_tracked,cc_budget)</f>
        <v>0</v>
      </c>
      <c r="Q67" s="92">
        <f ca="1">NOT(cc_in_focus)*cc_show_type*cc_show_rem_budget*IF(cc_delta&gt;0,cc_delta,0)</f>
        <v>0</v>
      </c>
      <c r="R67" s="92">
        <f ca="1">NOT(cc_in_focus)*cc_show_type*IF(cc_delta&lt;0,ABS(cc_delta),0)</f>
        <v>0</v>
      </c>
    </row>
    <row r="68" spans="4:18" x14ac:dyDescent="0.25">
      <c r="D68" s="131"/>
      <c r="E68" s="87" t="s">
        <v>12</v>
      </c>
      <c r="F68" s="87">
        <f t="shared" ref="F68" ca="1" si="21">MONTH(D67)</f>
        <v>4</v>
      </c>
      <c r="G68" s="87">
        <f>IF(selected_period="Gesamtjahr",1,IF(selected_period=cc_month_number,1,0))</f>
        <v>1</v>
      </c>
      <c r="H68" s="87">
        <f t="shared" ref="H68" si="22">1*$E$50</f>
        <v>1</v>
      </c>
      <c r="I68" s="87">
        <f t="shared" si="6"/>
        <v>1</v>
      </c>
      <c r="J68" s="92" cm="1">
        <f t="array" aca="1" ref="J68" ca="1">SUM(Tracking[Summe]*(Tracking[Typ]=cc_type)*(YEAR(Tracking[Effektivdatum])=selected_year)*(MONTH(Tracking[Effektivdatum])=cc_month_number))</f>
        <v>0</v>
      </c>
      <c r="K68" s="92" cm="1">
        <f t="array" aca="1" ref="K68" ca="1">INDEX('Budget Planung'!$E:$EM,ausgaben_total_row,
 MATCH(DATE(selected_year,cc_month_number,1),'Budget Planung'!$E$9:$EM$9,0))</f>
        <v>3900</v>
      </c>
      <c r="L68" s="92">
        <f ca="1">cc_budget-cc_tracked</f>
        <v>3900</v>
      </c>
      <c r="M68" s="92">
        <f t="shared" ca="1" si="0"/>
        <v>0</v>
      </c>
      <c r="N68" s="92">
        <f t="shared" ca="1" si="1"/>
        <v>3900</v>
      </c>
      <c r="O68" s="92">
        <f t="shared" ca="1" si="2"/>
        <v>0</v>
      </c>
      <c r="P68" s="92">
        <f ca="1">NOT(cc_in_focus)*cc_show_type*MIN(cc_tracked,cc_budget)</f>
        <v>0</v>
      </c>
      <c r="Q68" s="92">
        <f ca="1">NOT(cc_in_focus)*cc_show_type*cc_show_rem_budget*IF(cc_delta&gt;0,cc_delta,0)</f>
        <v>0</v>
      </c>
      <c r="R68" s="92">
        <f ca="1">NOT(cc_in_focus)*cc_show_type*IF(cc_delta&lt;0,ABS(cc_delta),0)</f>
        <v>0</v>
      </c>
    </row>
    <row r="69" spans="4:18" x14ac:dyDescent="0.25">
      <c r="D69" s="131"/>
      <c r="E69" s="87" t="s">
        <v>17</v>
      </c>
      <c r="F69" s="87">
        <f t="shared" ref="F69" ca="1" si="23">MONTH(D67)</f>
        <v>4</v>
      </c>
      <c r="G69" s="87">
        <f>IF(selected_period="Gesamtjahr",1,IF(selected_period=cc_month_number,1,0))</f>
        <v>1</v>
      </c>
      <c r="H69" s="87">
        <f t="shared" ref="H69" si="24">1*$E$51</f>
        <v>1</v>
      </c>
      <c r="I69" s="87">
        <f t="shared" si="6"/>
        <v>1</v>
      </c>
      <c r="J69" s="92" cm="1">
        <f t="array" aca="1" ref="J69" ca="1">SUM(Tracking[Summe]*(Tracking[Typ]=cc_type)*(YEAR(Tracking[Effektivdatum])=selected_year)*(MONTH(Tracking[Effektivdatum])=cc_month_number))</f>
        <v>0</v>
      </c>
      <c r="K69" s="92" cm="1">
        <f t="array" aca="1" ref="K69" ca="1">INDEX('Budget Planung'!$E:$EM,werte_total_row,
 MATCH(DATE(selected_year,cc_month_number,1),'Budget Planung'!$E$9:$EM$9,0))</f>
        <v>1850</v>
      </c>
      <c r="L69" s="92">
        <f ca="1">cc_budget-cc_tracked</f>
        <v>1850</v>
      </c>
      <c r="M69" s="92">
        <f t="shared" ca="1" si="0"/>
        <v>0</v>
      </c>
      <c r="N69" s="92">
        <f t="shared" ca="1" si="1"/>
        <v>1850</v>
      </c>
      <c r="O69" s="92">
        <f t="shared" ca="1" si="2"/>
        <v>0</v>
      </c>
      <c r="P69" s="92">
        <f ca="1">NOT(cc_in_focus)*cc_show_type*MIN(cc_tracked,cc_budget)</f>
        <v>0</v>
      </c>
      <c r="Q69" s="92">
        <f ca="1">NOT(cc_in_focus)*cc_show_type*cc_show_rem_budget*IF(cc_delta&gt;0,cc_delta,0)</f>
        <v>0</v>
      </c>
      <c r="R69" s="92">
        <f ca="1">NOT(cc_in_focus)*cc_show_type*IF(cc_delta&lt;0,ABS(cc_delta),0)</f>
        <v>0</v>
      </c>
    </row>
    <row r="70" spans="4:18" x14ac:dyDescent="0.25">
      <c r="D70" s="132"/>
      <c r="E70" s="88"/>
      <c r="F70" s="87"/>
      <c r="G70" s="88"/>
      <c r="H70" s="88"/>
      <c r="I70" s="88"/>
      <c r="J70" s="93"/>
      <c r="K70" s="93"/>
      <c r="L70" s="93"/>
      <c r="M70" s="92">
        <f t="shared" si="0"/>
        <v>0</v>
      </c>
      <c r="N70" s="92">
        <f t="shared" si="1"/>
        <v>0</v>
      </c>
      <c r="O70" s="92">
        <f t="shared" si="2"/>
        <v>0</v>
      </c>
      <c r="P70" s="93"/>
      <c r="Q70" s="93"/>
      <c r="R70" s="93"/>
    </row>
    <row r="71" spans="4:18" x14ac:dyDescent="0.25">
      <c r="D71" s="133">
        <f ca="1">DATE(selected_year,5,1)</f>
        <v>46143</v>
      </c>
      <c r="E71" s="86" t="s">
        <v>5</v>
      </c>
      <c r="F71" s="87">
        <f t="shared" ref="F71" ca="1" si="25">MONTH(D71)</f>
        <v>5</v>
      </c>
      <c r="G71" s="87">
        <f>IF(selected_period="Gesamtjahr",1,IF(selected_period=cc_month_number,1,0))</f>
        <v>1</v>
      </c>
      <c r="H71" s="87">
        <f t="shared" ref="H71" si="26">1*$E$49</f>
        <v>1</v>
      </c>
      <c r="I71" s="87">
        <f t="shared" ref="I71" si="27">1*$E$52</f>
        <v>1</v>
      </c>
      <c r="J71" s="92" cm="1">
        <f t="array" aca="1" ref="J71" ca="1">SUM(Tracking[Summe]*(Tracking[Typ]=cc_type)*(YEAR(Tracking[Effektivdatum])=selected_year)*(MONTH(Tracking[Effektivdatum])=cc_month_number))</f>
        <v>0</v>
      </c>
      <c r="K71" s="92" cm="1">
        <f t="array" aca="1" ref="K71" ca="1">INDEX('Budget Planung'!$E:$EM,einkommen_total_row,
 MATCH(DATE(selected_year,cc_month_number,1),'Budget Planung'!$E$9:$EM$9,0))</f>
        <v>5650</v>
      </c>
      <c r="L71" s="92">
        <f ca="1">cc_budget-cc_tracked</f>
        <v>5650</v>
      </c>
      <c r="M71" s="92">
        <f t="shared" ca="1" si="0"/>
        <v>0</v>
      </c>
      <c r="N71" s="92">
        <f t="shared" ca="1" si="1"/>
        <v>5650</v>
      </c>
      <c r="O71" s="92">
        <f t="shared" ca="1" si="2"/>
        <v>0</v>
      </c>
      <c r="P71" s="92">
        <f ca="1">NOT(cc_in_focus)*cc_show_type*MIN(cc_tracked,cc_budget)</f>
        <v>0</v>
      </c>
      <c r="Q71" s="92">
        <f ca="1">NOT(cc_in_focus)*cc_show_type*cc_show_rem_budget*IF(cc_delta&gt;0,cc_delta,0)</f>
        <v>0</v>
      </c>
      <c r="R71" s="92">
        <f ca="1">NOT(cc_in_focus)*cc_show_type*IF(cc_delta&lt;0,ABS(cc_delta),0)</f>
        <v>0</v>
      </c>
    </row>
    <row r="72" spans="4:18" x14ac:dyDescent="0.25">
      <c r="D72" s="131"/>
      <c r="E72" s="87" t="s">
        <v>12</v>
      </c>
      <c r="F72" s="87">
        <f t="shared" ref="F72" ca="1" si="28">MONTH(D71)</f>
        <v>5</v>
      </c>
      <c r="G72" s="87">
        <f>IF(selected_period="Gesamtjahr",1,IF(selected_period=cc_month_number,1,0))</f>
        <v>1</v>
      </c>
      <c r="H72" s="87">
        <f t="shared" ref="H72" si="29">1*$E$50</f>
        <v>1</v>
      </c>
      <c r="I72" s="87">
        <f t="shared" si="6"/>
        <v>1</v>
      </c>
      <c r="J72" s="92" cm="1">
        <f t="array" aca="1" ref="J72" ca="1">SUM(Tracking[Summe]*(Tracking[Typ]=cc_type)*(YEAR(Tracking[Effektivdatum])=selected_year)*(MONTH(Tracking[Effektivdatum])=cc_month_number))</f>
        <v>0</v>
      </c>
      <c r="K72" s="92" cm="1">
        <f t="array" aca="1" ref="K72" ca="1">INDEX('Budget Planung'!$E:$EM,ausgaben_total_row,
 MATCH(DATE(selected_year,cc_month_number,1),'Budget Planung'!$E$9:$EM$9,0))</f>
        <v>3000</v>
      </c>
      <c r="L72" s="92">
        <f ca="1">cc_budget-cc_tracked</f>
        <v>3000</v>
      </c>
      <c r="M72" s="92">
        <f t="shared" ca="1" si="0"/>
        <v>0</v>
      </c>
      <c r="N72" s="92">
        <f t="shared" ca="1" si="1"/>
        <v>3000</v>
      </c>
      <c r="O72" s="92">
        <f t="shared" ca="1" si="2"/>
        <v>0</v>
      </c>
      <c r="P72" s="92">
        <f ca="1">NOT(cc_in_focus)*cc_show_type*MIN(cc_tracked,cc_budget)</f>
        <v>0</v>
      </c>
      <c r="Q72" s="92">
        <f ca="1">NOT(cc_in_focus)*cc_show_type*cc_show_rem_budget*IF(cc_delta&gt;0,cc_delta,0)</f>
        <v>0</v>
      </c>
      <c r="R72" s="92">
        <f ca="1">NOT(cc_in_focus)*cc_show_type*IF(cc_delta&lt;0,ABS(cc_delta),0)</f>
        <v>0</v>
      </c>
    </row>
    <row r="73" spans="4:18" x14ac:dyDescent="0.25">
      <c r="D73" s="131"/>
      <c r="E73" s="87" t="s">
        <v>17</v>
      </c>
      <c r="F73" s="87">
        <f t="shared" ref="F73" ca="1" si="30">MONTH(D71)</f>
        <v>5</v>
      </c>
      <c r="G73" s="87">
        <f>IF(selected_period="Gesamtjahr",1,IF(selected_period=cc_month_number,1,0))</f>
        <v>1</v>
      </c>
      <c r="H73" s="87">
        <f t="shared" ref="H73" si="31">1*$E$51</f>
        <v>1</v>
      </c>
      <c r="I73" s="87">
        <f t="shared" si="6"/>
        <v>1</v>
      </c>
      <c r="J73" s="92" cm="1">
        <f t="array" aca="1" ref="J73" ca="1">SUM(Tracking[Summe]*(Tracking[Typ]=cc_type)*(YEAR(Tracking[Effektivdatum])=selected_year)*(MONTH(Tracking[Effektivdatum])=cc_month_number))</f>
        <v>0</v>
      </c>
      <c r="K73" s="92" cm="1">
        <f t="array" aca="1" ref="K73" ca="1">INDEX('Budget Planung'!$E:$EM,werte_total_row,
 MATCH(DATE(selected_year,cc_month_number,1),'Budget Planung'!$E$9:$EM$9,0))</f>
        <v>2650</v>
      </c>
      <c r="L73" s="92">
        <f ca="1">cc_budget-cc_tracked</f>
        <v>2650</v>
      </c>
      <c r="M73" s="92">
        <f t="shared" ca="1" si="0"/>
        <v>0</v>
      </c>
      <c r="N73" s="92">
        <f t="shared" ca="1" si="1"/>
        <v>2650</v>
      </c>
      <c r="O73" s="92">
        <f t="shared" ca="1" si="2"/>
        <v>0</v>
      </c>
      <c r="P73" s="92">
        <f ca="1">NOT(cc_in_focus)*cc_show_type*MIN(cc_tracked,cc_budget)</f>
        <v>0</v>
      </c>
      <c r="Q73" s="92">
        <f ca="1">NOT(cc_in_focus)*cc_show_type*cc_show_rem_budget*IF(cc_delta&gt;0,cc_delta,0)</f>
        <v>0</v>
      </c>
      <c r="R73" s="92">
        <f ca="1">NOT(cc_in_focus)*cc_show_type*IF(cc_delta&lt;0,ABS(cc_delta),0)</f>
        <v>0</v>
      </c>
    </row>
    <row r="74" spans="4:18" x14ac:dyDescent="0.25">
      <c r="D74" s="132"/>
      <c r="E74" s="88"/>
      <c r="F74" s="87"/>
      <c r="G74" s="88"/>
      <c r="H74" s="88"/>
      <c r="I74" s="88"/>
      <c r="J74" s="93"/>
      <c r="K74" s="93"/>
      <c r="L74" s="93"/>
      <c r="M74" s="92">
        <f t="shared" si="0"/>
        <v>0</v>
      </c>
      <c r="N74" s="92">
        <f t="shared" si="1"/>
        <v>0</v>
      </c>
      <c r="O74" s="92">
        <f t="shared" si="2"/>
        <v>0</v>
      </c>
      <c r="P74" s="93"/>
      <c r="Q74" s="93"/>
      <c r="R74" s="93"/>
    </row>
    <row r="75" spans="4:18" x14ac:dyDescent="0.25">
      <c r="D75" s="133">
        <f ca="1">DATE(selected_year,6,1)</f>
        <v>46174</v>
      </c>
      <c r="E75" s="86" t="s">
        <v>5</v>
      </c>
      <c r="F75" s="87">
        <f t="shared" ref="F75" ca="1" si="32">MONTH(D75)</f>
        <v>6</v>
      </c>
      <c r="G75" s="87">
        <f>IF(selected_period="Gesamtjahr",1,IF(selected_period=cc_month_number,1,0))</f>
        <v>1</v>
      </c>
      <c r="H75" s="87">
        <f t="shared" ref="H75" si="33">1*$E$49</f>
        <v>1</v>
      </c>
      <c r="I75" s="87">
        <f t="shared" ref="I75" si="34">1*$E$52</f>
        <v>1</v>
      </c>
      <c r="J75" s="92" cm="1">
        <f t="array" aca="1" ref="J75" ca="1">SUM(Tracking[Summe]*(Tracking[Typ]=cc_type)*(YEAR(Tracking[Effektivdatum])=selected_year)*(MONTH(Tracking[Effektivdatum])=cc_month_number))</f>
        <v>0</v>
      </c>
      <c r="K75" s="92" cm="1">
        <f t="array" aca="1" ref="K75" ca="1">INDEX('Budget Planung'!$E:$EM,einkommen_total_row,
 MATCH(DATE(selected_year,cc_month_number,1),'Budget Planung'!$E$9:$EM$9,0))</f>
        <v>5700</v>
      </c>
      <c r="L75" s="92">
        <f ca="1">cc_budget-cc_tracked</f>
        <v>5700</v>
      </c>
      <c r="M75" s="92">
        <f t="shared" ca="1" si="0"/>
        <v>0</v>
      </c>
      <c r="N75" s="92">
        <f t="shared" ca="1" si="1"/>
        <v>5700</v>
      </c>
      <c r="O75" s="92">
        <f t="shared" ca="1" si="2"/>
        <v>0</v>
      </c>
      <c r="P75" s="92">
        <f ca="1">NOT(cc_in_focus)*cc_show_type*MIN(cc_tracked,cc_budget)</f>
        <v>0</v>
      </c>
      <c r="Q75" s="92">
        <f ca="1">NOT(cc_in_focus)*cc_show_type*cc_show_rem_budget*IF(cc_delta&gt;0,cc_delta,0)</f>
        <v>0</v>
      </c>
      <c r="R75" s="92">
        <f ca="1">NOT(cc_in_focus)*cc_show_type*IF(cc_delta&lt;0,ABS(cc_delta),0)</f>
        <v>0</v>
      </c>
    </row>
    <row r="76" spans="4:18" x14ac:dyDescent="0.25">
      <c r="D76" s="131"/>
      <c r="E76" s="87" t="s">
        <v>12</v>
      </c>
      <c r="F76" s="87">
        <f t="shared" ref="F76" ca="1" si="35">MONTH(D75)</f>
        <v>6</v>
      </c>
      <c r="G76" s="87">
        <f>IF(selected_period="Gesamtjahr",1,IF(selected_period=cc_month_number,1,0))</f>
        <v>1</v>
      </c>
      <c r="H76" s="87">
        <f t="shared" ref="H76" si="36">1*$E$50</f>
        <v>1</v>
      </c>
      <c r="I76" s="87">
        <f t="shared" si="6"/>
        <v>1</v>
      </c>
      <c r="J76" s="92" cm="1">
        <f t="array" aca="1" ref="J76" ca="1">SUM(Tracking[Summe]*(Tracking[Typ]=cc_type)*(YEAR(Tracking[Effektivdatum])=selected_year)*(MONTH(Tracking[Effektivdatum])=cc_month_number))</f>
        <v>0</v>
      </c>
      <c r="K76" s="92" cm="1">
        <f t="array" aca="1" ref="K76" ca="1">INDEX('Budget Planung'!$E:$EM,ausgaben_total_row,
 MATCH(DATE(selected_year,cc_month_number,1),'Budget Planung'!$E$9:$EM$9,0))</f>
        <v>3150</v>
      </c>
      <c r="L76" s="92">
        <f ca="1">cc_budget-cc_tracked</f>
        <v>3150</v>
      </c>
      <c r="M76" s="92">
        <f t="shared" ca="1" si="0"/>
        <v>0</v>
      </c>
      <c r="N76" s="92">
        <f t="shared" ca="1" si="1"/>
        <v>3150</v>
      </c>
      <c r="O76" s="92">
        <f t="shared" ca="1" si="2"/>
        <v>0</v>
      </c>
      <c r="P76" s="92">
        <f ca="1">NOT(cc_in_focus)*cc_show_type*MIN(cc_tracked,cc_budget)</f>
        <v>0</v>
      </c>
      <c r="Q76" s="92">
        <f ca="1">NOT(cc_in_focus)*cc_show_type*cc_show_rem_budget*IF(cc_delta&gt;0,cc_delta,0)</f>
        <v>0</v>
      </c>
      <c r="R76" s="92">
        <f ca="1">NOT(cc_in_focus)*cc_show_type*IF(cc_delta&lt;0,ABS(cc_delta),0)</f>
        <v>0</v>
      </c>
    </row>
    <row r="77" spans="4:18" x14ac:dyDescent="0.25">
      <c r="D77" s="131"/>
      <c r="E77" s="87" t="s">
        <v>17</v>
      </c>
      <c r="F77" s="87">
        <f t="shared" ref="F77" ca="1" si="37">MONTH(D75)</f>
        <v>6</v>
      </c>
      <c r="G77" s="87">
        <f>IF(selected_period="Gesamtjahr",1,IF(selected_period=cc_month_number,1,0))</f>
        <v>1</v>
      </c>
      <c r="H77" s="87">
        <f t="shared" ref="H77" si="38">1*$E$51</f>
        <v>1</v>
      </c>
      <c r="I77" s="87">
        <f t="shared" si="6"/>
        <v>1</v>
      </c>
      <c r="J77" s="92" cm="1">
        <f t="array" aca="1" ref="J77" ca="1">SUM(Tracking[Summe]*(Tracking[Typ]=cc_type)*(YEAR(Tracking[Effektivdatum])=selected_year)*(MONTH(Tracking[Effektivdatum])=cc_month_number))</f>
        <v>0</v>
      </c>
      <c r="K77" s="92" cm="1">
        <f t="array" aca="1" ref="K77" ca="1">INDEX('Budget Planung'!$E:$EM,werte_total_row,
 MATCH(DATE(selected_year,cc_month_number,1),'Budget Planung'!$E$9:$EM$9,0))</f>
        <v>2550</v>
      </c>
      <c r="L77" s="92">
        <f ca="1">cc_budget-cc_tracked</f>
        <v>2550</v>
      </c>
      <c r="M77" s="92">
        <f t="shared" ca="1" si="0"/>
        <v>0</v>
      </c>
      <c r="N77" s="92">
        <f t="shared" ca="1" si="1"/>
        <v>2550</v>
      </c>
      <c r="O77" s="92">
        <f t="shared" ca="1" si="2"/>
        <v>0</v>
      </c>
      <c r="P77" s="92">
        <f ca="1">NOT(cc_in_focus)*cc_show_type*MIN(cc_tracked,cc_budget)</f>
        <v>0</v>
      </c>
      <c r="Q77" s="92">
        <f ca="1">NOT(cc_in_focus)*cc_show_type*cc_show_rem_budget*IF(cc_delta&gt;0,cc_delta,0)</f>
        <v>0</v>
      </c>
      <c r="R77" s="92">
        <f ca="1">NOT(cc_in_focus)*cc_show_type*IF(cc_delta&lt;0,ABS(cc_delta),0)</f>
        <v>0</v>
      </c>
    </row>
    <row r="78" spans="4:18" x14ac:dyDescent="0.25">
      <c r="D78" s="132"/>
      <c r="E78" s="88"/>
      <c r="F78" s="87"/>
      <c r="G78" s="88"/>
      <c r="H78" s="88"/>
      <c r="I78" s="88"/>
      <c r="J78" s="93"/>
      <c r="K78" s="93"/>
      <c r="L78" s="93"/>
      <c r="M78" s="92">
        <f t="shared" si="0"/>
        <v>0</v>
      </c>
      <c r="N78" s="92">
        <f t="shared" si="1"/>
        <v>0</v>
      </c>
      <c r="O78" s="92">
        <f t="shared" si="2"/>
        <v>0</v>
      </c>
      <c r="P78" s="93"/>
      <c r="Q78" s="93"/>
      <c r="R78" s="93"/>
    </row>
    <row r="79" spans="4:18" x14ac:dyDescent="0.25">
      <c r="D79" s="133">
        <f ca="1">DATE(selected_year,7,1)</f>
        <v>46204</v>
      </c>
      <c r="E79" s="86" t="s">
        <v>5</v>
      </c>
      <c r="F79" s="87">
        <f t="shared" ref="F79" ca="1" si="39">MONTH(D79)</f>
        <v>7</v>
      </c>
      <c r="G79" s="87">
        <f>IF(selected_period="Gesamtjahr",1,IF(selected_period=cc_month_number,1,0))</f>
        <v>1</v>
      </c>
      <c r="H79" s="87">
        <f t="shared" ref="H79" si="40">1*$E$49</f>
        <v>1</v>
      </c>
      <c r="I79" s="87">
        <f t="shared" ref="I79" si="41">1*$E$52</f>
        <v>1</v>
      </c>
      <c r="J79" s="92" cm="1">
        <f t="array" aca="1" ref="J79" ca="1">SUM(Tracking[Summe]*(Tracking[Typ]=cc_type)*(YEAR(Tracking[Effektivdatum])=selected_year)*(MONTH(Tracking[Effektivdatum])=cc_month_number))</f>
        <v>0</v>
      </c>
      <c r="K79" s="92" cm="1">
        <f t="array" aca="1" ref="K79" ca="1">INDEX('Budget Planung'!$E:$EM,einkommen_total_row,
 MATCH(DATE(selected_year,cc_month_number,1),'Budget Planung'!$E$9:$EM$9,0))</f>
        <v>5750</v>
      </c>
      <c r="L79" s="92">
        <f ca="1">cc_budget-cc_tracked</f>
        <v>5750</v>
      </c>
      <c r="M79" s="92">
        <f t="shared" ca="1" si="0"/>
        <v>0</v>
      </c>
      <c r="N79" s="92">
        <f t="shared" ca="1" si="1"/>
        <v>5750</v>
      </c>
      <c r="O79" s="92">
        <f t="shared" ca="1" si="2"/>
        <v>0</v>
      </c>
      <c r="P79" s="92">
        <f ca="1">NOT(cc_in_focus)*cc_show_type*MIN(cc_tracked,cc_budget)</f>
        <v>0</v>
      </c>
      <c r="Q79" s="92">
        <f ca="1">NOT(cc_in_focus)*cc_show_type*cc_show_rem_budget*IF(cc_delta&gt;0,cc_delta,0)</f>
        <v>0</v>
      </c>
      <c r="R79" s="92">
        <f ca="1">NOT(cc_in_focus)*cc_show_type*IF(cc_delta&lt;0,ABS(cc_delta),0)</f>
        <v>0</v>
      </c>
    </row>
    <row r="80" spans="4:18" x14ac:dyDescent="0.25">
      <c r="D80" s="131"/>
      <c r="E80" s="87" t="s">
        <v>12</v>
      </c>
      <c r="F80" s="87">
        <f t="shared" ref="F80" ca="1" si="42">MONTH(D79)</f>
        <v>7</v>
      </c>
      <c r="G80" s="87">
        <f>IF(selected_period="Gesamtjahr",1,IF(selected_period=cc_month_number,1,0))</f>
        <v>1</v>
      </c>
      <c r="H80" s="87">
        <f t="shared" ref="H80" si="43">1*$E$50</f>
        <v>1</v>
      </c>
      <c r="I80" s="87">
        <f t="shared" si="6"/>
        <v>1</v>
      </c>
      <c r="J80" s="92" cm="1">
        <f t="array" aca="1" ref="J80" ca="1">SUM(Tracking[Summe]*(Tracking[Typ]=cc_type)*(YEAR(Tracking[Effektivdatum])=selected_year)*(MONTH(Tracking[Effektivdatum])=cc_month_number))</f>
        <v>0</v>
      </c>
      <c r="K80" s="92" cm="1">
        <f t="array" aca="1" ref="K80" ca="1">INDEX('Budget Planung'!$E:$EM,ausgaben_total_row,
 MATCH(DATE(selected_year,cc_month_number,1),'Budget Planung'!$E$9:$EM$9,0))</f>
        <v>3000</v>
      </c>
      <c r="L80" s="92">
        <f ca="1">cc_budget-cc_tracked</f>
        <v>3000</v>
      </c>
      <c r="M80" s="92">
        <f t="shared" ca="1" si="0"/>
        <v>0</v>
      </c>
      <c r="N80" s="92">
        <f t="shared" ca="1" si="1"/>
        <v>3000</v>
      </c>
      <c r="O80" s="92">
        <f t="shared" ca="1" si="2"/>
        <v>0</v>
      </c>
      <c r="P80" s="92">
        <f ca="1">NOT(cc_in_focus)*cc_show_type*MIN(cc_tracked,cc_budget)</f>
        <v>0</v>
      </c>
      <c r="Q80" s="92">
        <f ca="1">NOT(cc_in_focus)*cc_show_type*cc_show_rem_budget*IF(cc_delta&gt;0,cc_delta,0)</f>
        <v>0</v>
      </c>
      <c r="R80" s="92">
        <f ca="1">NOT(cc_in_focus)*cc_show_type*IF(cc_delta&lt;0,ABS(cc_delta),0)</f>
        <v>0</v>
      </c>
    </row>
    <row r="81" spans="4:18" x14ac:dyDescent="0.25">
      <c r="D81" s="131"/>
      <c r="E81" s="87" t="s">
        <v>17</v>
      </c>
      <c r="F81" s="87">
        <f t="shared" ref="F81" ca="1" si="44">MONTH(D79)</f>
        <v>7</v>
      </c>
      <c r="G81" s="87">
        <f>IF(selected_period="Gesamtjahr",1,IF(selected_period=cc_month_number,1,0))</f>
        <v>1</v>
      </c>
      <c r="H81" s="87">
        <f t="shared" ref="H81" si="45">1*$E$51</f>
        <v>1</v>
      </c>
      <c r="I81" s="87">
        <f t="shared" si="6"/>
        <v>1</v>
      </c>
      <c r="J81" s="92" cm="1">
        <f t="array" aca="1" ref="J81" ca="1">SUM(Tracking[Summe]*(Tracking[Typ]=cc_type)*(YEAR(Tracking[Effektivdatum])=selected_year)*(MONTH(Tracking[Effektivdatum])=cc_month_number))</f>
        <v>0</v>
      </c>
      <c r="K81" s="92" cm="1">
        <f t="array" aca="1" ref="K81" ca="1">INDEX('Budget Planung'!$E:$EM,werte_total_row,
 MATCH(DATE(selected_year,cc_month_number,1),'Budget Planung'!$E$9:$EM$9,0))</f>
        <v>2750</v>
      </c>
      <c r="L81" s="92">
        <f ca="1">cc_budget-cc_tracked</f>
        <v>2750</v>
      </c>
      <c r="M81" s="92">
        <f t="shared" ca="1" si="0"/>
        <v>0</v>
      </c>
      <c r="N81" s="92">
        <f t="shared" ca="1" si="1"/>
        <v>2750</v>
      </c>
      <c r="O81" s="92">
        <f t="shared" ca="1" si="2"/>
        <v>0</v>
      </c>
      <c r="P81" s="92">
        <f ca="1">NOT(cc_in_focus)*cc_show_type*MIN(cc_tracked,cc_budget)</f>
        <v>0</v>
      </c>
      <c r="Q81" s="92">
        <f ca="1">NOT(cc_in_focus)*cc_show_type*cc_show_rem_budget*IF(cc_delta&gt;0,cc_delta,0)</f>
        <v>0</v>
      </c>
      <c r="R81" s="92">
        <f ca="1">NOT(cc_in_focus)*cc_show_type*IF(cc_delta&lt;0,ABS(cc_delta),0)</f>
        <v>0</v>
      </c>
    </row>
    <row r="82" spans="4:18" x14ac:dyDescent="0.25">
      <c r="D82" s="132"/>
      <c r="E82" s="88"/>
      <c r="F82" s="87"/>
      <c r="G82" s="88"/>
      <c r="H82" s="88"/>
      <c r="I82" s="88"/>
      <c r="J82" s="93"/>
      <c r="K82" s="93"/>
      <c r="L82" s="93"/>
      <c r="M82" s="92">
        <f t="shared" si="0"/>
        <v>0</v>
      </c>
      <c r="N82" s="92">
        <f t="shared" si="1"/>
        <v>0</v>
      </c>
      <c r="O82" s="92">
        <f t="shared" si="2"/>
        <v>0</v>
      </c>
      <c r="P82" s="93"/>
      <c r="Q82" s="93"/>
      <c r="R82" s="93"/>
    </row>
    <row r="83" spans="4:18" x14ac:dyDescent="0.25">
      <c r="D83" s="133">
        <f ca="1">DATE(selected_year,8,1)</f>
        <v>46235</v>
      </c>
      <c r="E83" s="86" t="s">
        <v>5</v>
      </c>
      <c r="F83" s="87">
        <f t="shared" ref="F83" ca="1" si="46">MONTH(D83)</f>
        <v>8</v>
      </c>
      <c r="G83" s="87">
        <f>IF(selected_period="Gesamtjahr",1,IF(selected_period=cc_month_number,1,0))</f>
        <v>1</v>
      </c>
      <c r="H83" s="87">
        <f t="shared" ref="H83" si="47">1*$E$49</f>
        <v>1</v>
      </c>
      <c r="I83" s="87">
        <f t="shared" ref="I83" si="48">1*$E$52</f>
        <v>1</v>
      </c>
      <c r="J83" s="92" cm="1">
        <f t="array" aca="1" ref="J83" ca="1">SUM(Tracking[Summe]*(Tracking[Typ]=cc_type)*(YEAR(Tracking[Effektivdatum])=selected_year)*(MONTH(Tracking[Effektivdatum])=cc_month_number))</f>
        <v>0</v>
      </c>
      <c r="K83" s="92" cm="1">
        <f t="array" aca="1" ref="K83" ca="1">INDEX('Budget Planung'!$E:$EM,einkommen_total_row,
 MATCH(DATE(selected_year,cc_month_number,1),'Budget Planung'!$E$9:$EM$9,0))</f>
        <v>5650</v>
      </c>
      <c r="L83" s="92">
        <f ca="1">cc_budget-cc_tracked</f>
        <v>5650</v>
      </c>
      <c r="M83" s="92">
        <f t="shared" ca="1" si="0"/>
        <v>0</v>
      </c>
      <c r="N83" s="92">
        <f t="shared" ca="1" si="1"/>
        <v>5650</v>
      </c>
      <c r="O83" s="92">
        <f t="shared" ca="1" si="2"/>
        <v>0</v>
      </c>
      <c r="P83" s="92">
        <f ca="1">NOT(cc_in_focus)*cc_show_type*MIN(cc_tracked,cc_budget)</f>
        <v>0</v>
      </c>
      <c r="Q83" s="92">
        <f ca="1">NOT(cc_in_focus)*cc_show_type*cc_show_rem_budget*IF(cc_delta&gt;0,cc_delta,0)</f>
        <v>0</v>
      </c>
      <c r="R83" s="92">
        <f ca="1">NOT(cc_in_focus)*cc_show_type*IF(cc_delta&lt;0,ABS(cc_delta),0)</f>
        <v>0</v>
      </c>
    </row>
    <row r="84" spans="4:18" x14ac:dyDescent="0.25">
      <c r="D84" s="131"/>
      <c r="E84" s="87" t="s">
        <v>12</v>
      </c>
      <c r="F84" s="87">
        <f t="shared" ref="F84" ca="1" si="49">MONTH(D83)</f>
        <v>8</v>
      </c>
      <c r="G84" s="87">
        <f>IF(selected_period="Gesamtjahr",1,IF(selected_period=cc_month_number,1,0))</f>
        <v>1</v>
      </c>
      <c r="H84" s="87">
        <f t="shared" ref="H84" si="50">1*$E$50</f>
        <v>1</v>
      </c>
      <c r="I84" s="87">
        <f t="shared" si="6"/>
        <v>1</v>
      </c>
      <c r="J84" s="92" cm="1">
        <f t="array" aca="1" ref="J84" ca="1">SUM(Tracking[Summe]*(Tracking[Typ]=cc_type)*(YEAR(Tracking[Effektivdatum])=selected_year)*(MONTH(Tracking[Effektivdatum])=cc_month_number))</f>
        <v>0</v>
      </c>
      <c r="K84" s="92" cm="1">
        <f t="array" aca="1" ref="K84" ca="1">INDEX('Budget Planung'!$E:$EM,ausgaben_total_row,
 MATCH(DATE(selected_year,cc_month_number,1),'Budget Planung'!$E$9:$EM$9,0))</f>
        <v>4200</v>
      </c>
      <c r="L84" s="92">
        <f ca="1">cc_budget-cc_tracked</f>
        <v>4200</v>
      </c>
      <c r="M84" s="92">
        <f t="shared" ca="1" si="0"/>
        <v>0</v>
      </c>
      <c r="N84" s="92">
        <f t="shared" ca="1" si="1"/>
        <v>4200</v>
      </c>
      <c r="O84" s="92">
        <f t="shared" ca="1" si="2"/>
        <v>0</v>
      </c>
      <c r="P84" s="92">
        <f ca="1">NOT(cc_in_focus)*cc_show_type*MIN(cc_tracked,cc_budget)</f>
        <v>0</v>
      </c>
      <c r="Q84" s="92">
        <f ca="1">NOT(cc_in_focus)*cc_show_type*cc_show_rem_budget*IF(cc_delta&gt;0,cc_delta,0)</f>
        <v>0</v>
      </c>
      <c r="R84" s="92">
        <f ca="1">NOT(cc_in_focus)*cc_show_type*IF(cc_delta&lt;0,ABS(cc_delta),0)</f>
        <v>0</v>
      </c>
    </row>
    <row r="85" spans="4:18" x14ac:dyDescent="0.25">
      <c r="D85" s="131"/>
      <c r="E85" s="87" t="s">
        <v>17</v>
      </c>
      <c r="F85" s="87">
        <f t="shared" ref="F85" ca="1" si="51">MONTH(D83)</f>
        <v>8</v>
      </c>
      <c r="G85" s="87">
        <f>IF(selected_period="Gesamtjahr",1,IF(selected_period=cc_month_number,1,0))</f>
        <v>1</v>
      </c>
      <c r="H85" s="87">
        <f t="shared" ref="H85" si="52">1*$E$51</f>
        <v>1</v>
      </c>
      <c r="I85" s="87">
        <f t="shared" si="6"/>
        <v>1</v>
      </c>
      <c r="J85" s="92" cm="1">
        <f t="array" aca="1" ref="J85" ca="1">SUM(Tracking[Summe]*(Tracking[Typ]=cc_type)*(YEAR(Tracking[Effektivdatum])=selected_year)*(MONTH(Tracking[Effektivdatum])=cc_month_number))</f>
        <v>0</v>
      </c>
      <c r="K85" s="92" cm="1">
        <f t="array" aca="1" ref="K85" ca="1">INDEX('Budget Planung'!$E:$EM,werte_total_row,
 MATCH(DATE(selected_year,cc_month_number,1),'Budget Planung'!$E$9:$EM$9,0))</f>
        <v>1450</v>
      </c>
      <c r="L85" s="92">
        <f ca="1">cc_budget-cc_tracked</f>
        <v>1450</v>
      </c>
      <c r="M85" s="92">
        <f t="shared" ca="1" si="0"/>
        <v>0</v>
      </c>
      <c r="N85" s="92">
        <f t="shared" ca="1" si="1"/>
        <v>1450</v>
      </c>
      <c r="O85" s="92">
        <f t="shared" ca="1" si="2"/>
        <v>0</v>
      </c>
      <c r="P85" s="92">
        <f ca="1">NOT(cc_in_focus)*cc_show_type*MIN(cc_tracked,cc_budget)</f>
        <v>0</v>
      </c>
      <c r="Q85" s="92">
        <f ca="1">NOT(cc_in_focus)*cc_show_type*cc_show_rem_budget*IF(cc_delta&gt;0,cc_delta,0)</f>
        <v>0</v>
      </c>
      <c r="R85" s="92">
        <f ca="1">NOT(cc_in_focus)*cc_show_type*IF(cc_delta&lt;0,ABS(cc_delta),0)</f>
        <v>0</v>
      </c>
    </row>
    <row r="86" spans="4:18" x14ac:dyDescent="0.25">
      <c r="D86" s="132"/>
      <c r="E86" s="88"/>
      <c r="F86" s="87"/>
      <c r="G86" s="88"/>
      <c r="H86" s="88"/>
      <c r="I86" s="88"/>
      <c r="J86" s="93"/>
      <c r="K86" s="93"/>
      <c r="L86" s="93"/>
      <c r="M86" s="92">
        <f t="shared" si="0"/>
        <v>0</v>
      </c>
      <c r="N86" s="92">
        <f t="shared" si="1"/>
        <v>0</v>
      </c>
      <c r="O86" s="92">
        <f t="shared" si="2"/>
        <v>0</v>
      </c>
      <c r="P86" s="93"/>
      <c r="Q86" s="93"/>
      <c r="R86" s="93"/>
    </row>
    <row r="87" spans="4:18" x14ac:dyDescent="0.25">
      <c r="D87" s="133">
        <f ca="1">DATE(selected_year,9,1)</f>
        <v>46266</v>
      </c>
      <c r="E87" s="86" t="s">
        <v>5</v>
      </c>
      <c r="F87" s="87">
        <f t="shared" ref="F87" ca="1" si="53">MONTH(D87)</f>
        <v>9</v>
      </c>
      <c r="G87" s="87">
        <f>IF(selected_period="Gesamtjahr",1,IF(selected_period=cc_month_number,1,0))</f>
        <v>1</v>
      </c>
      <c r="H87" s="87">
        <f t="shared" ref="H87" si="54">1*$E$49</f>
        <v>1</v>
      </c>
      <c r="I87" s="87">
        <f t="shared" ref="I87" si="55">1*$E$52</f>
        <v>1</v>
      </c>
      <c r="J87" s="92" cm="1">
        <f t="array" aca="1" ref="J87" ca="1">SUM(Tracking[Summe]*(Tracking[Typ]=cc_type)*(YEAR(Tracking[Effektivdatum])=selected_year)*(MONTH(Tracking[Effektivdatum])=cc_month_number))</f>
        <v>0</v>
      </c>
      <c r="K87" s="92" cm="1">
        <f t="array" aca="1" ref="K87" ca="1">INDEX('Budget Planung'!$E:$EM,einkommen_total_row,
 MATCH(DATE(selected_year,cc_month_number,1),'Budget Planung'!$E$9:$EM$9,0))</f>
        <v>5700</v>
      </c>
      <c r="L87" s="92">
        <f ca="1">cc_budget-cc_tracked</f>
        <v>5700</v>
      </c>
      <c r="M87" s="92">
        <f t="shared" ca="1" si="0"/>
        <v>0</v>
      </c>
      <c r="N87" s="92">
        <f t="shared" ca="1" si="1"/>
        <v>5700</v>
      </c>
      <c r="O87" s="92">
        <f t="shared" ca="1" si="2"/>
        <v>0</v>
      </c>
      <c r="P87" s="92">
        <f ca="1">NOT(cc_in_focus)*cc_show_type*MIN(cc_tracked,cc_budget)</f>
        <v>0</v>
      </c>
      <c r="Q87" s="92">
        <f ca="1">NOT(cc_in_focus)*cc_show_type*cc_show_rem_budget*IF(cc_delta&gt;0,cc_delta,0)</f>
        <v>0</v>
      </c>
      <c r="R87" s="92">
        <f ca="1">NOT(cc_in_focus)*cc_show_type*IF(cc_delta&lt;0,ABS(cc_delta),0)</f>
        <v>0</v>
      </c>
    </row>
    <row r="88" spans="4:18" x14ac:dyDescent="0.25">
      <c r="D88" s="131"/>
      <c r="E88" s="87" t="s">
        <v>12</v>
      </c>
      <c r="F88" s="87">
        <f t="shared" ref="F88" ca="1" si="56">MONTH(D87)</f>
        <v>9</v>
      </c>
      <c r="G88" s="87">
        <f>IF(selected_period="Gesamtjahr",1,IF(selected_period=cc_month_number,1,0))</f>
        <v>1</v>
      </c>
      <c r="H88" s="87">
        <f t="shared" ref="H88" si="57">1*$E$50</f>
        <v>1</v>
      </c>
      <c r="I88" s="87">
        <f t="shared" si="6"/>
        <v>1</v>
      </c>
      <c r="J88" s="92" cm="1">
        <f t="array" aca="1" ref="J88" ca="1">SUM(Tracking[Summe]*(Tracking[Typ]=cc_type)*(YEAR(Tracking[Effektivdatum])=selected_year)*(MONTH(Tracking[Effektivdatum])=cc_month_number))</f>
        <v>0</v>
      </c>
      <c r="K88" s="92" cm="1">
        <f t="array" aca="1" ref="K88" ca="1">INDEX('Budget Planung'!$E:$EM,ausgaben_total_row,
 MATCH(DATE(selected_year,cc_month_number,1),'Budget Planung'!$E$9:$EM$9,0))</f>
        <v>3150</v>
      </c>
      <c r="L88" s="92">
        <f ca="1">cc_budget-cc_tracked</f>
        <v>3150</v>
      </c>
      <c r="M88" s="92">
        <f t="shared" ca="1" si="0"/>
        <v>0</v>
      </c>
      <c r="N88" s="92">
        <f t="shared" ca="1" si="1"/>
        <v>3150</v>
      </c>
      <c r="O88" s="92">
        <f t="shared" ca="1" si="2"/>
        <v>0</v>
      </c>
      <c r="P88" s="92">
        <f ca="1">NOT(cc_in_focus)*cc_show_type*MIN(cc_tracked,cc_budget)</f>
        <v>0</v>
      </c>
      <c r="Q88" s="92">
        <f ca="1">NOT(cc_in_focus)*cc_show_type*cc_show_rem_budget*IF(cc_delta&gt;0,cc_delta,0)</f>
        <v>0</v>
      </c>
      <c r="R88" s="92">
        <f ca="1">NOT(cc_in_focus)*cc_show_type*IF(cc_delta&lt;0,ABS(cc_delta),0)</f>
        <v>0</v>
      </c>
    </row>
    <row r="89" spans="4:18" x14ac:dyDescent="0.25">
      <c r="D89" s="131"/>
      <c r="E89" s="87" t="s">
        <v>17</v>
      </c>
      <c r="F89" s="87">
        <f t="shared" ref="F89" ca="1" si="58">MONTH(D87)</f>
        <v>9</v>
      </c>
      <c r="G89" s="87">
        <f>IF(selected_period="Gesamtjahr",1,IF(selected_period=cc_month_number,1,0))</f>
        <v>1</v>
      </c>
      <c r="H89" s="87">
        <f t="shared" ref="H89" si="59">1*$E$51</f>
        <v>1</v>
      </c>
      <c r="I89" s="87">
        <f t="shared" si="6"/>
        <v>1</v>
      </c>
      <c r="J89" s="92" cm="1">
        <f t="array" aca="1" ref="J89" ca="1">SUM(Tracking[Summe]*(Tracking[Typ]=cc_type)*(YEAR(Tracking[Effektivdatum])=selected_year)*(MONTH(Tracking[Effektivdatum])=cc_month_number))</f>
        <v>0</v>
      </c>
      <c r="K89" s="92" cm="1">
        <f t="array" aca="1" ref="K89" ca="1">INDEX('Budget Planung'!$E:$EM,werte_total_row,
 MATCH(DATE(selected_year,cc_month_number,1),'Budget Planung'!$E$9:$EM$9,0))</f>
        <v>2550</v>
      </c>
      <c r="L89" s="92">
        <f ca="1">cc_budget-cc_tracked</f>
        <v>2550</v>
      </c>
      <c r="M89" s="92">
        <f t="shared" ca="1" si="0"/>
        <v>0</v>
      </c>
      <c r="N89" s="92">
        <f t="shared" ca="1" si="1"/>
        <v>2550</v>
      </c>
      <c r="O89" s="92">
        <f t="shared" ca="1" si="2"/>
        <v>0</v>
      </c>
      <c r="P89" s="92">
        <f ca="1">NOT(cc_in_focus)*cc_show_type*MIN(cc_tracked,cc_budget)</f>
        <v>0</v>
      </c>
      <c r="Q89" s="92">
        <f ca="1">NOT(cc_in_focus)*cc_show_type*cc_show_rem_budget*IF(cc_delta&gt;0,cc_delta,0)</f>
        <v>0</v>
      </c>
      <c r="R89" s="92">
        <f ca="1">NOT(cc_in_focus)*cc_show_type*IF(cc_delta&lt;0,ABS(cc_delta),0)</f>
        <v>0</v>
      </c>
    </row>
    <row r="90" spans="4:18" x14ac:dyDescent="0.25">
      <c r="D90" s="132"/>
      <c r="E90" s="88"/>
      <c r="F90" s="87"/>
      <c r="G90" s="88"/>
      <c r="H90" s="88"/>
      <c r="I90" s="88"/>
      <c r="J90" s="93"/>
      <c r="K90" s="93"/>
      <c r="L90" s="93"/>
      <c r="M90" s="92">
        <f t="shared" si="0"/>
        <v>0</v>
      </c>
      <c r="N90" s="92">
        <f t="shared" si="1"/>
        <v>0</v>
      </c>
      <c r="O90" s="92">
        <f t="shared" si="2"/>
        <v>0</v>
      </c>
      <c r="P90" s="93"/>
      <c r="Q90" s="93"/>
      <c r="R90" s="93"/>
    </row>
    <row r="91" spans="4:18" x14ac:dyDescent="0.25">
      <c r="D91" s="133">
        <f ca="1">DATE(selected_year,10,1)</f>
        <v>46296</v>
      </c>
      <c r="E91" s="86" t="s">
        <v>5</v>
      </c>
      <c r="F91" s="87">
        <f t="shared" ref="F91" ca="1" si="60">MONTH(D91)</f>
        <v>10</v>
      </c>
      <c r="G91" s="87">
        <f>IF(selected_period="Gesamtjahr",1,IF(selected_period=cc_month_number,1,0))</f>
        <v>1</v>
      </c>
      <c r="H91" s="87">
        <f t="shared" ref="H91" si="61">1*$E$49</f>
        <v>1</v>
      </c>
      <c r="I91" s="87">
        <f t="shared" ref="I91" si="62">1*$E$52</f>
        <v>1</v>
      </c>
      <c r="J91" s="92" cm="1">
        <f t="array" aca="1" ref="J91" ca="1">SUM(Tracking[Summe]*(Tracking[Typ]=cc_type)*(YEAR(Tracking[Effektivdatum])=selected_year)*(MONTH(Tracking[Effektivdatum])=cc_month_number))</f>
        <v>0</v>
      </c>
      <c r="K91" s="92" cm="1">
        <f t="array" aca="1" ref="K91" ca="1">INDEX('Budget Planung'!$E:$EM,einkommen_total_row,
 MATCH(DATE(selected_year,cc_month_number,1),'Budget Planung'!$E$9:$EM$9,0))</f>
        <v>5750</v>
      </c>
      <c r="L91" s="92">
        <f ca="1">cc_budget-cc_tracked</f>
        <v>5750</v>
      </c>
      <c r="M91" s="92">
        <f t="shared" ca="1" si="0"/>
        <v>0</v>
      </c>
      <c r="N91" s="92">
        <f t="shared" ca="1" si="1"/>
        <v>5750</v>
      </c>
      <c r="O91" s="92">
        <f t="shared" ca="1" si="2"/>
        <v>0</v>
      </c>
      <c r="P91" s="92">
        <f ca="1">NOT(cc_in_focus)*cc_show_type*MIN(cc_tracked,cc_budget)</f>
        <v>0</v>
      </c>
      <c r="Q91" s="92">
        <f ca="1">NOT(cc_in_focus)*cc_show_type*cc_show_rem_budget*IF(cc_delta&gt;0,cc_delta,0)</f>
        <v>0</v>
      </c>
      <c r="R91" s="92">
        <f ca="1">NOT(cc_in_focus)*cc_show_type*IF(cc_delta&lt;0,ABS(cc_delta),0)</f>
        <v>0</v>
      </c>
    </row>
    <row r="92" spans="4:18" x14ac:dyDescent="0.25">
      <c r="D92" s="131"/>
      <c r="E92" s="87" t="s">
        <v>12</v>
      </c>
      <c r="F92" s="87">
        <f t="shared" ref="F92" ca="1" si="63">MONTH(D91)</f>
        <v>10</v>
      </c>
      <c r="G92" s="87">
        <f>IF(selected_period="Gesamtjahr",1,IF(selected_period=cc_month_number,1,0))</f>
        <v>1</v>
      </c>
      <c r="H92" s="87">
        <f t="shared" ref="H92" si="64">1*$E$50</f>
        <v>1</v>
      </c>
      <c r="I92" s="87">
        <f t="shared" si="6"/>
        <v>1</v>
      </c>
      <c r="J92" s="92" cm="1">
        <f t="array" aca="1" ref="J92" ca="1">SUM(Tracking[Summe]*(Tracking[Typ]=cc_type)*(YEAR(Tracking[Effektivdatum])=selected_year)*(MONTH(Tracking[Effektivdatum])=cc_month_number))</f>
        <v>0</v>
      </c>
      <c r="K92" s="92" cm="1">
        <f t="array" aca="1" ref="K92" ca="1">INDEX('Budget Planung'!$E:$EM,ausgaben_total_row,
 MATCH(DATE(selected_year,cc_month_number,1),'Budget Planung'!$E$9:$EM$9,0))</f>
        <v>3000</v>
      </c>
      <c r="L92" s="92">
        <f ca="1">cc_budget-cc_tracked</f>
        <v>3000</v>
      </c>
      <c r="M92" s="92">
        <f t="shared" ca="1" si="0"/>
        <v>0</v>
      </c>
      <c r="N92" s="92">
        <f t="shared" ca="1" si="1"/>
        <v>3000</v>
      </c>
      <c r="O92" s="92">
        <f t="shared" ca="1" si="2"/>
        <v>0</v>
      </c>
      <c r="P92" s="92">
        <f ca="1">NOT(cc_in_focus)*cc_show_type*MIN(cc_tracked,cc_budget)</f>
        <v>0</v>
      </c>
      <c r="Q92" s="92">
        <f ca="1">NOT(cc_in_focus)*cc_show_type*cc_show_rem_budget*IF(cc_delta&gt;0,cc_delta,0)</f>
        <v>0</v>
      </c>
      <c r="R92" s="92">
        <f ca="1">NOT(cc_in_focus)*cc_show_type*IF(cc_delta&lt;0,ABS(cc_delta),0)</f>
        <v>0</v>
      </c>
    </row>
    <row r="93" spans="4:18" x14ac:dyDescent="0.25">
      <c r="D93" s="131"/>
      <c r="E93" s="87" t="s">
        <v>17</v>
      </c>
      <c r="F93" s="87">
        <f t="shared" ref="F93" ca="1" si="65">MONTH(D91)</f>
        <v>10</v>
      </c>
      <c r="G93" s="87">
        <f>IF(selected_period="Gesamtjahr",1,IF(selected_period=cc_month_number,1,0))</f>
        <v>1</v>
      </c>
      <c r="H93" s="87">
        <f t="shared" ref="H93" si="66">1*$E$51</f>
        <v>1</v>
      </c>
      <c r="I93" s="87">
        <f t="shared" si="6"/>
        <v>1</v>
      </c>
      <c r="J93" s="92" cm="1">
        <f t="array" aca="1" ref="J93" ca="1">SUM(Tracking[Summe]*(Tracking[Typ]=cc_type)*(YEAR(Tracking[Effektivdatum])=selected_year)*(MONTH(Tracking[Effektivdatum])=cc_month_number))</f>
        <v>0</v>
      </c>
      <c r="K93" s="92" cm="1">
        <f t="array" aca="1" ref="K93" ca="1">INDEX('Budget Planung'!$E:$EM,werte_total_row,
 MATCH(DATE(selected_year,cc_month_number,1),'Budget Planung'!$E$9:$EM$9,0))</f>
        <v>2750</v>
      </c>
      <c r="L93" s="92">
        <f ca="1">cc_budget-cc_tracked</f>
        <v>2750</v>
      </c>
      <c r="M93" s="92">
        <f t="shared" ca="1" si="0"/>
        <v>0</v>
      </c>
      <c r="N93" s="92">
        <f t="shared" ca="1" si="1"/>
        <v>2750</v>
      </c>
      <c r="O93" s="92">
        <f t="shared" ca="1" si="2"/>
        <v>0</v>
      </c>
      <c r="P93" s="92">
        <f ca="1">NOT(cc_in_focus)*cc_show_type*MIN(cc_tracked,cc_budget)</f>
        <v>0</v>
      </c>
      <c r="Q93" s="92">
        <f ca="1">NOT(cc_in_focus)*cc_show_type*cc_show_rem_budget*IF(cc_delta&gt;0,cc_delta,0)</f>
        <v>0</v>
      </c>
      <c r="R93" s="92">
        <f ca="1">NOT(cc_in_focus)*cc_show_type*IF(cc_delta&lt;0,ABS(cc_delta),0)</f>
        <v>0</v>
      </c>
    </row>
    <row r="94" spans="4:18" x14ac:dyDescent="0.25">
      <c r="D94" s="132"/>
      <c r="E94" s="88"/>
      <c r="F94" s="87"/>
      <c r="G94" s="88"/>
      <c r="H94" s="88"/>
      <c r="I94" s="88"/>
      <c r="J94" s="93"/>
      <c r="K94" s="93"/>
      <c r="L94" s="93"/>
      <c r="M94" s="92">
        <f t="shared" si="0"/>
        <v>0</v>
      </c>
      <c r="N94" s="92">
        <f t="shared" si="1"/>
        <v>0</v>
      </c>
      <c r="O94" s="92">
        <f t="shared" si="2"/>
        <v>0</v>
      </c>
      <c r="P94" s="93"/>
      <c r="Q94" s="93"/>
      <c r="R94" s="93"/>
    </row>
    <row r="95" spans="4:18" x14ac:dyDescent="0.25">
      <c r="D95" s="133">
        <f ca="1">DATE(selected_year,11,1)</f>
        <v>46327</v>
      </c>
      <c r="E95" s="86" t="s">
        <v>5</v>
      </c>
      <c r="F95" s="87">
        <f t="shared" ref="F95" ca="1" si="67">MONTH(D95)</f>
        <v>11</v>
      </c>
      <c r="G95" s="87">
        <f>IF(selected_period="Gesamtjahr",1,IF(selected_period=cc_month_number,1,0))</f>
        <v>1</v>
      </c>
      <c r="H95" s="87">
        <f t="shared" ref="H95" si="68">1*$E$49</f>
        <v>1</v>
      </c>
      <c r="I95" s="87">
        <f t="shared" ref="I95" si="69">1*$E$52</f>
        <v>1</v>
      </c>
      <c r="J95" s="92" cm="1">
        <f t="array" aca="1" ref="J95" ca="1">SUM(Tracking[Summe]*(Tracking[Typ]=cc_type)*(YEAR(Tracking[Effektivdatum])=selected_year)*(MONTH(Tracking[Effektivdatum])=cc_month_number))</f>
        <v>0</v>
      </c>
      <c r="K95" s="92" cm="1">
        <f t="array" aca="1" ref="K95" ca="1">INDEX('Budget Planung'!$E:$EM,einkommen_total_row,
 MATCH(DATE(selected_year,cc_month_number,1),'Budget Planung'!$E$9:$EM$9,0))</f>
        <v>5650</v>
      </c>
      <c r="L95" s="92">
        <f ca="1">cc_budget-cc_tracked</f>
        <v>5650</v>
      </c>
      <c r="M95" s="92">
        <f t="shared" ca="1" si="0"/>
        <v>0</v>
      </c>
      <c r="N95" s="92">
        <f t="shared" ca="1" si="1"/>
        <v>5650</v>
      </c>
      <c r="O95" s="92">
        <f t="shared" ca="1" si="2"/>
        <v>0</v>
      </c>
      <c r="P95" s="92">
        <f ca="1">NOT(cc_in_focus)*cc_show_type*MIN(cc_tracked,cc_budget)</f>
        <v>0</v>
      </c>
      <c r="Q95" s="92">
        <f ca="1">NOT(cc_in_focus)*cc_show_type*cc_show_rem_budget*IF(cc_delta&gt;0,cc_delta,0)</f>
        <v>0</v>
      </c>
      <c r="R95" s="92">
        <f ca="1">NOT(cc_in_focus)*cc_show_type*IF(cc_delta&lt;0,ABS(cc_delta),0)</f>
        <v>0</v>
      </c>
    </row>
    <row r="96" spans="4:18" x14ac:dyDescent="0.25">
      <c r="D96" s="131"/>
      <c r="E96" s="87" t="s">
        <v>12</v>
      </c>
      <c r="F96" s="87">
        <f t="shared" ref="F96" ca="1" si="70">MONTH(D95)</f>
        <v>11</v>
      </c>
      <c r="G96" s="87">
        <f>IF(selected_period="Gesamtjahr",1,IF(selected_period=cc_month_number,1,0))</f>
        <v>1</v>
      </c>
      <c r="H96" s="87">
        <f t="shared" ref="H96" si="71">1*$E$50</f>
        <v>1</v>
      </c>
      <c r="I96" s="87">
        <f t="shared" si="6"/>
        <v>1</v>
      </c>
      <c r="J96" s="92" cm="1">
        <f t="array" aca="1" ref="J96" ca="1">SUM(Tracking[Summe]*(Tracking[Typ]=cc_type)*(YEAR(Tracking[Effektivdatum])=selected_year)*(MONTH(Tracking[Effektivdatum])=cc_month_number))</f>
        <v>0</v>
      </c>
      <c r="K96" s="92" cm="1">
        <f t="array" aca="1" ref="K96" ca="1">INDEX('Budget Planung'!$E:$EM,ausgaben_total_row,
 MATCH(DATE(selected_year,cc_month_number,1),'Budget Planung'!$E$9:$EM$9,0))</f>
        <v>3000</v>
      </c>
      <c r="L96" s="92">
        <f ca="1">cc_budget-cc_tracked</f>
        <v>3000</v>
      </c>
      <c r="M96" s="92">
        <f t="shared" ca="1" si="0"/>
        <v>0</v>
      </c>
      <c r="N96" s="92">
        <f t="shared" ca="1" si="1"/>
        <v>3000</v>
      </c>
      <c r="O96" s="92">
        <f t="shared" ca="1" si="2"/>
        <v>0</v>
      </c>
      <c r="P96" s="92">
        <f ca="1">NOT(cc_in_focus)*cc_show_type*MIN(cc_tracked,cc_budget)</f>
        <v>0</v>
      </c>
      <c r="Q96" s="92">
        <f ca="1">NOT(cc_in_focus)*cc_show_type*cc_show_rem_budget*IF(cc_delta&gt;0,cc_delta,0)</f>
        <v>0</v>
      </c>
      <c r="R96" s="92">
        <f ca="1">NOT(cc_in_focus)*cc_show_type*IF(cc_delta&lt;0,ABS(cc_delta),0)</f>
        <v>0</v>
      </c>
    </row>
    <row r="97" spans="4:18" x14ac:dyDescent="0.25">
      <c r="D97" s="131"/>
      <c r="E97" s="87" t="s">
        <v>17</v>
      </c>
      <c r="F97" s="87">
        <f t="shared" ref="F97" ca="1" si="72">MONTH(D95)</f>
        <v>11</v>
      </c>
      <c r="G97" s="87">
        <f>IF(selected_period="Gesamtjahr",1,IF(selected_period=cc_month_number,1,0))</f>
        <v>1</v>
      </c>
      <c r="H97" s="87">
        <f t="shared" ref="H97" si="73">1*$E$51</f>
        <v>1</v>
      </c>
      <c r="I97" s="87">
        <f t="shared" si="6"/>
        <v>1</v>
      </c>
      <c r="J97" s="92" cm="1">
        <f t="array" aca="1" ref="J97" ca="1">SUM(Tracking[Summe]*(Tracking[Typ]=cc_type)*(YEAR(Tracking[Effektivdatum])=selected_year)*(MONTH(Tracking[Effektivdatum])=cc_month_number))</f>
        <v>0</v>
      </c>
      <c r="K97" s="92" cm="1">
        <f t="array" aca="1" ref="K97" ca="1">INDEX('Budget Planung'!$E:$EM,werte_total_row,
 MATCH(DATE(selected_year,cc_month_number,1),'Budget Planung'!$E$9:$EM$9,0))</f>
        <v>2650</v>
      </c>
      <c r="L97" s="92">
        <f ca="1">cc_budget-cc_tracked</f>
        <v>2650</v>
      </c>
      <c r="M97" s="92">
        <f t="shared" ca="1" si="0"/>
        <v>0</v>
      </c>
      <c r="N97" s="92">
        <f t="shared" ca="1" si="1"/>
        <v>2650</v>
      </c>
      <c r="O97" s="92">
        <f t="shared" ca="1" si="2"/>
        <v>0</v>
      </c>
      <c r="P97" s="92">
        <f ca="1">NOT(cc_in_focus)*cc_show_type*MIN(cc_tracked,cc_budget)</f>
        <v>0</v>
      </c>
      <c r="Q97" s="92">
        <f ca="1">NOT(cc_in_focus)*cc_show_type*cc_show_rem_budget*IF(cc_delta&gt;0,cc_delta,0)</f>
        <v>0</v>
      </c>
      <c r="R97" s="92">
        <f ca="1">NOT(cc_in_focus)*cc_show_type*IF(cc_delta&lt;0,ABS(cc_delta),0)</f>
        <v>0</v>
      </c>
    </row>
    <row r="98" spans="4:18" x14ac:dyDescent="0.25">
      <c r="D98" s="132"/>
      <c r="E98" s="88"/>
      <c r="F98" s="87"/>
      <c r="G98" s="88"/>
      <c r="H98" s="88"/>
      <c r="I98" s="88"/>
      <c r="J98" s="93"/>
      <c r="K98" s="93"/>
      <c r="L98" s="93"/>
      <c r="M98" s="92">
        <f t="shared" si="0"/>
        <v>0</v>
      </c>
      <c r="N98" s="92">
        <f t="shared" si="1"/>
        <v>0</v>
      </c>
      <c r="O98" s="92">
        <f t="shared" si="2"/>
        <v>0</v>
      </c>
      <c r="P98" s="93"/>
      <c r="Q98" s="93"/>
      <c r="R98" s="93"/>
    </row>
    <row r="99" spans="4:18" x14ac:dyDescent="0.25">
      <c r="D99" s="133">
        <f ca="1">DATE(selected_year,12,1)</f>
        <v>46357</v>
      </c>
      <c r="E99" s="86" t="s">
        <v>5</v>
      </c>
      <c r="F99" s="87">
        <f t="shared" ref="F99" ca="1" si="74">MONTH(D99)</f>
        <v>12</v>
      </c>
      <c r="G99" s="87">
        <f>IF(selected_period="Gesamtjahr",1,IF(selected_period=cc_month_number,1,0))</f>
        <v>1</v>
      </c>
      <c r="H99" s="87">
        <f t="shared" ref="H99" si="75">1*$E$49</f>
        <v>1</v>
      </c>
      <c r="I99" s="87">
        <f t="shared" ref="I99" si="76">1*$E$52</f>
        <v>1</v>
      </c>
      <c r="J99" s="92" cm="1">
        <f t="array" aca="1" ref="J99" ca="1">SUM(Tracking[Summe]*(Tracking[Typ]=cc_type)*(YEAR(Tracking[Effektivdatum])=selected_year)*(MONTH(Tracking[Effektivdatum])=cc_month_number))</f>
        <v>0</v>
      </c>
      <c r="K99" s="92" cm="1">
        <f t="array" aca="1" ref="K99" ca="1">INDEX('Budget Planung'!$E:$EM,einkommen_total_row,
 MATCH(DATE(selected_year,cc_month_number,1),'Budget Planung'!$E$9:$EM$9,0))</f>
        <v>5700</v>
      </c>
      <c r="L99" s="92">
        <f ca="1">cc_budget-cc_tracked</f>
        <v>5700</v>
      </c>
      <c r="M99" s="92">
        <f t="shared" ca="1" si="0"/>
        <v>0</v>
      </c>
      <c r="N99" s="92">
        <f t="shared" ca="1" si="1"/>
        <v>5700</v>
      </c>
      <c r="O99" s="92">
        <f t="shared" ca="1" si="2"/>
        <v>0</v>
      </c>
      <c r="P99" s="92">
        <f ca="1">NOT(cc_in_focus)*cc_show_type*MIN(cc_tracked,cc_budget)</f>
        <v>0</v>
      </c>
      <c r="Q99" s="92">
        <f ca="1">NOT(cc_in_focus)*cc_show_type*cc_show_rem_budget*IF(cc_delta&gt;0,cc_delta,0)</f>
        <v>0</v>
      </c>
      <c r="R99" s="92">
        <f ca="1">NOT(cc_in_focus)*cc_show_type*IF(cc_delta&lt;0,ABS(cc_delta),0)</f>
        <v>0</v>
      </c>
    </row>
    <row r="100" spans="4:18" x14ac:dyDescent="0.25">
      <c r="D100" s="131"/>
      <c r="E100" s="87" t="s">
        <v>12</v>
      </c>
      <c r="F100" s="87">
        <f t="shared" ref="F100" ca="1" si="77">MONTH(D99)</f>
        <v>12</v>
      </c>
      <c r="G100" s="87">
        <f>IF(selected_period="Gesamtjahr",1,IF(selected_period=cc_month_number,1,0))</f>
        <v>1</v>
      </c>
      <c r="H100" s="87">
        <f t="shared" ref="H100" si="78">1*$E$50</f>
        <v>1</v>
      </c>
      <c r="I100" s="87">
        <f t="shared" si="6"/>
        <v>1</v>
      </c>
      <c r="J100" s="92" cm="1">
        <f t="array" aca="1" ref="J100" ca="1">SUM(Tracking[Summe]*(Tracking[Typ]=cc_type)*(YEAR(Tracking[Effektivdatum])=selected_year)*(MONTH(Tracking[Effektivdatum])=cc_month_number))</f>
        <v>0</v>
      </c>
      <c r="K100" s="92" cm="1">
        <f t="array" aca="1" ref="K100" ca="1">INDEX('Budget Planung'!$E:$EM,ausgaben_total_row,
 MATCH(DATE(selected_year,cc_month_number,1),'Budget Planung'!$E$9:$EM$9,0))</f>
        <v>3450</v>
      </c>
      <c r="L100" s="92">
        <f ca="1">cc_budget-cc_tracked</f>
        <v>3450</v>
      </c>
      <c r="M100" s="92">
        <f t="shared" ca="1" si="0"/>
        <v>0</v>
      </c>
      <c r="N100" s="92">
        <f t="shared" ca="1" si="1"/>
        <v>3450</v>
      </c>
      <c r="O100" s="92">
        <f t="shared" ca="1" si="2"/>
        <v>0</v>
      </c>
      <c r="P100" s="92">
        <f ca="1">NOT(cc_in_focus)*cc_show_type*MIN(cc_tracked,cc_budget)</f>
        <v>0</v>
      </c>
      <c r="Q100" s="92">
        <f ca="1">NOT(cc_in_focus)*cc_show_type*cc_show_rem_budget*IF(cc_delta&gt;0,cc_delta,0)</f>
        <v>0</v>
      </c>
      <c r="R100" s="92">
        <f ca="1">NOT(cc_in_focus)*cc_show_type*IF(cc_delta&lt;0,ABS(cc_delta),0)</f>
        <v>0</v>
      </c>
    </row>
    <row r="101" spans="4:18" x14ac:dyDescent="0.25">
      <c r="D101" s="131"/>
      <c r="E101" s="87" t="s">
        <v>17</v>
      </c>
      <c r="F101" s="87">
        <f t="shared" ref="F101" ca="1" si="79">MONTH(D99)</f>
        <v>12</v>
      </c>
      <c r="G101" s="87">
        <f>IF(selected_period="Gesamtjahr",1,IF(selected_period=cc_month_number,1,0))</f>
        <v>1</v>
      </c>
      <c r="H101" s="87">
        <f t="shared" ref="H101" si="80">1*$E$51</f>
        <v>1</v>
      </c>
      <c r="I101" s="87">
        <f t="shared" si="6"/>
        <v>1</v>
      </c>
      <c r="J101" s="92" cm="1">
        <f t="array" aca="1" ref="J101" ca="1">SUM(Tracking[Summe]*(Tracking[Typ]=cc_type)*(YEAR(Tracking[Effektivdatum])=selected_year)*(MONTH(Tracking[Effektivdatum])=cc_month_number))</f>
        <v>0</v>
      </c>
      <c r="K101" s="92" cm="1">
        <f t="array" aca="1" ref="K101" ca="1">INDEX('Budget Planung'!$E:$EM,werte_total_row,
 MATCH(DATE(selected_year,cc_month_number,1),'Budget Planung'!$E$9:$EM$9,0))</f>
        <v>2250</v>
      </c>
      <c r="L101" s="92">
        <f ca="1">cc_budget-cc_tracked</f>
        <v>2250</v>
      </c>
      <c r="M101" s="92">
        <f t="shared" ca="1" si="0"/>
        <v>0</v>
      </c>
      <c r="N101" s="92">
        <f t="shared" ca="1" si="1"/>
        <v>2250</v>
      </c>
      <c r="O101" s="92">
        <f t="shared" ca="1" si="2"/>
        <v>0</v>
      </c>
      <c r="P101" s="92">
        <f ca="1">NOT(cc_in_focus)*cc_show_type*MIN(cc_tracked,cc_budget)</f>
        <v>0</v>
      </c>
      <c r="Q101" s="92">
        <f ca="1">NOT(cc_in_focus)*cc_show_type*cc_show_rem_budget*IF(cc_delta&gt;0,cc_delta,0)</f>
        <v>0</v>
      </c>
      <c r="R101" s="92">
        <f ca="1">NOT(cc_in_focus)*cc_show_type*IF(cc_delta&lt;0,ABS(cc_delta),0)</f>
        <v>0</v>
      </c>
    </row>
    <row r="102" spans="4:18" x14ac:dyDescent="0.25">
      <c r="D102" s="132"/>
      <c r="E102" s="88"/>
      <c r="F102" s="87"/>
      <c r="G102" s="88"/>
      <c r="H102" s="88"/>
      <c r="I102" s="88"/>
      <c r="J102" s="93"/>
      <c r="K102" s="93"/>
      <c r="L102" s="93"/>
      <c r="M102" s="92">
        <f t="shared" si="0"/>
        <v>0</v>
      </c>
      <c r="N102" s="92">
        <f t="shared" si="1"/>
        <v>0</v>
      </c>
      <c r="O102" s="92">
        <f t="shared" si="2"/>
        <v>0</v>
      </c>
      <c r="P102" s="93"/>
      <c r="Q102" s="93"/>
      <c r="R102" s="93"/>
    </row>
  </sheetData>
  <mergeCells count="16">
    <mergeCell ref="D99:D102"/>
    <mergeCell ref="D79:D82"/>
    <mergeCell ref="D83:D86"/>
    <mergeCell ref="D87:D90"/>
    <mergeCell ref="D91:D94"/>
    <mergeCell ref="D95:D98"/>
    <mergeCell ref="D59:D62"/>
    <mergeCell ref="D63:D66"/>
    <mergeCell ref="D67:D70"/>
    <mergeCell ref="D71:D74"/>
    <mergeCell ref="D75:D78"/>
    <mergeCell ref="C6:F6"/>
    <mergeCell ref="C17:F17"/>
    <mergeCell ref="M53:O53"/>
    <mergeCell ref="P53:R53"/>
    <mergeCell ref="D55:D58"/>
  </mergeCells>
  <phoneticPr fontId="2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451FA-C3FA-48AF-88AE-15F5D481FD41}">
  <dimension ref="A1:E21"/>
  <sheetViews>
    <sheetView showGridLines="0" workbookViewId="0">
      <selection activeCell="E8" sqref="E8"/>
    </sheetView>
  </sheetViews>
  <sheetFormatPr baseColWidth="10" defaultColWidth="9.140625" defaultRowHeight="15" x14ac:dyDescent="0.25"/>
  <cols>
    <col min="2" max="2" width="2.7109375" customWidth="1"/>
    <col min="3" max="3" width="18.7109375" customWidth="1"/>
    <col min="5" max="5" width="30.7109375" customWidth="1"/>
  </cols>
  <sheetData>
    <row r="1" spans="1:5" s="134" customFormat="1" x14ac:dyDescent="0.25">
      <c r="A1" s="134" t="s">
        <v>43</v>
      </c>
    </row>
    <row r="2" spans="1:5" s="134" customFormat="1" x14ac:dyDescent="0.25"/>
    <row r="3" spans="1:5" s="134" customFormat="1" x14ac:dyDescent="0.25"/>
    <row r="7" spans="1:5" x14ac:dyDescent="0.25">
      <c r="C7" s="20" t="s">
        <v>44</v>
      </c>
      <c r="E7" s="20" t="s">
        <v>46</v>
      </c>
    </row>
    <row r="8" spans="1:5" x14ac:dyDescent="0.25">
      <c r="C8" s="21" t="s">
        <v>45</v>
      </c>
      <c r="E8" s="21" t="s">
        <v>79</v>
      </c>
    </row>
    <row r="9" spans="1:5" x14ac:dyDescent="0.25">
      <c r="C9" s="21">
        <f>start_jahr</f>
        <v>2026</v>
      </c>
      <c r="E9" s="21" t="s">
        <v>48</v>
      </c>
    </row>
    <row r="10" spans="1:5" x14ac:dyDescent="0.25">
      <c r="C10" s="21">
        <f>C9+1</f>
        <v>2027</v>
      </c>
      <c r="E10" s="23">
        <v>36526</v>
      </c>
    </row>
    <row r="11" spans="1:5" x14ac:dyDescent="0.25">
      <c r="C11" s="21">
        <f t="shared" ref="C11:C18" si="0">C10+1</f>
        <v>2028</v>
      </c>
      <c r="E11" s="23">
        <v>36557</v>
      </c>
    </row>
    <row r="12" spans="1:5" x14ac:dyDescent="0.25">
      <c r="C12" s="21">
        <f t="shared" si="0"/>
        <v>2029</v>
      </c>
      <c r="E12" s="23">
        <v>36586</v>
      </c>
    </row>
    <row r="13" spans="1:5" x14ac:dyDescent="0.25">
      <c r="C13" s="21">
        <f t="shared" si="0"/>
        <v>2030</v>
      </c>
      <c r="E13" s="23">
        <v>36617</v>
      </c>
    </row>
    <row r="14" spans="1:5" x14ac:dyDescent="0.25">
      <c r="C14" s="21">
        <f t="shared" si="0"/>
        <v>2031</v>
      </c>
      <c r="E14" s="23">
        <v>36647</v>
      </c>
    </row>
    <row r="15" spans="1:5" x14ac:dyDescent="0.25">
      <c r="C15" s="21">
        <f t="shared" si="0"/>
        <v>2032</v>
      </c>
      <c r="E15" s="23">
        <v>36678</v>
      </c>
    </row>
    <row r="16" spans="1:5" x14ac:dyDescent="0.25">
      <c r="C16" s="21">
        <f t="shared" si="0"/>
        <v>2033</v>
      </c>
      <c r="E16" s="23">
        <v>36708</v>
      </c>
    </row>
    <row r="17" spans="3:5" x14ac:dyDescent="0.25">
      <c r="C17" s="21">
        <f t="shared" si="0"/>
        <v>2034</v>
      </c>
      <c r="E17" s="23">
        <v>36739</v>
      </c>
    </row>
    <row r="18" spans="3:5" x14ac:dyDescent="0.25">
      <c r="C18" s="22">
        <f t="shared" si="0"/>
        <v>2035</v>
      </c>
      <c r="E18" s="23">
        <v>36770</v>
      </c>
    </row>
    <row r="19" spans="3:5" x14ac:dyDescent="0.25">
      <c r="E19" s="23">
        <v>36800</v>
      </c>
    </row>
    <row r="20" spans="3:5" x14ac:dyDescent="0.25">
      <c r="E20" s="23">
        <v>36831</v>
      </c>
    </row>
    <row r="21" spans="3:5" x14ac:dyDescent="0.25">
      <c r="E21" s="24">
        <v>36861</v>
      </c>
    </row>
  </sheetData>
  <mergeCells count="1">
    <mergeCell ref="A1:XF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39</vt:i4>
      </vt:variant>
    </vt:vector>
  </HeadingPairs>
  <TitlesOfParts>
    <vt:vector size="46" baseType="lpstr">
      <vt:lpstr>Anleitung</vt:lpstr>
      <vt:lpstr>Einstellungen</vt:lpstr>
      <vt:lpstr>Budget Planung</vt:lpstr>
      <vt:lpstr>Budget Aufzeichnung</vt:lpstr>
      <vt:lpstr>Dashboard</vt:lpstr>
      <vt:lpstr>Berechnungen</vt:lpstr>
      <vt:lpstr>Dropdown Daten</vt:lpstr>
      <vt:lpstr>Dashboard!budget</vt:lpstr>
      <vt:lpstr>Dashboard!budget_range</vt:lpstr>
      <vt:lpstr>Dashboard!budget_rank</vt:lpstr>
      <vt:lpstr>Berechnungen!cc_budget</vt:lpstr>
      <vt:lpstr>Berechnungen!cc_delta</vt:lpstr>
      <vt:lpstr>Berechnungen!cc_in_focus</vt:lpstr>
      <vt:lpstr>Berechnungen!cc_month_number</vt:lpstr>
      <vt:lpstr>Berechnungen!cc_show_rem_budget</vt:lpstr>
      <vt:lpstr>Berechnungen!cc_show_type</vt:lpstr>
      <vt:lpstr>Berechnungen!cc_tracked</vt:lpstr>
      <vt:lpstr>Berechnungen!cc_type</vt:lpstr>
      <vt:lpstr>Dashboard!comb_rank</vt:lpstr>
      <vt:lpstr>Dashboard!comb_rank_norm</vt:lpstr>
      <vt:lpstr>Dashboard!comb_rank_norm_run_range</vt:lpstr>
      <vt:lpstr>Dashboard!comb_rank_range</vt:lpstr>
      <vt:lpstr>Dashboard!comb_rank_unique</vt:lpstr>
      <vt:lpstr>Dashboard!header_row_id</vt:lpstr>
      <vt:lpstr>Dashboard!is_cat</vt:lpstr>
      <vt:lpstr>Dashboard!is_empty</vt:lpstr>
      <vt:lpstr>Dashboard!is_header</vt:lpstr>
      <vt:lpstr>Dashboard!is_total</vt:lpstr>
      <vt:lpstr>Dashboard!item</vt:lpstr>
      <vt:lpstr>Dashboard!out_budget</vt:lpstr>
      <vt:lpstr>Dashboard!out_percentage_completed</vt:lpstr>
      <vt:lpstr>Dashboard!out_tracked</vt:lpstr>
      <vt:lpstr>Dashboard!row_id</vt:lpstr>
      <vt:lpstr>savings_rate_calculation_type</vt:lpstr>
      <vt:lpstr>selected_period</vt:lpstr>
      <vt:lpstr>selected_period_display</vt:lpstr>
      <vt:lpstr>selected_year</vt:lpstr>
      <vt:lpstr>shift_late_income_starting_day</vt:lpstr>
      <vt:lpstr>shift_late_income_status</vt:lpstr>
      <vt:lpstr>Dashboard!sort_max_row</vt:lpstr>
      <vt:lpstr>Dashboard!sort_min_row</vt:lpstr>
      <vt:lpstr>start_jahr</vt:lpstr>
      <vt:lpstr>Dashboard!tracked</vt:lpstr>
      <vt:lpstr>Dashboard!tracked_range</vt:lpstr>
      <vt:lpstr>Dashboard!tracked_rank</vt:lpstr>
      <vt:lpstr>Dashboard!type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dc:creator>
  <cp:lastModifiedBy>Y</cp:lastModifiedBy>
  <dcterms:created xsi:type="dcterms:W3CDTF">2026-02-07T12:02:10Z</dcterms:created>
  <dcterms:modified xsi:type="dcterms:W3CDTF">2026-03-08T20:18:49Z</dcterms:modified>
</cp:coreProperties>
</file>